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lientdata\Simple Numbers\Crisis Planning\"/>
    </mc:Choice>
  </mc:AlternateContent>
  <xr:revisionPtr revIDLastSave="0" documentId="13_ncr:1_{4819657C-3BC3-480F-8842-79A1608100E8}" xr6:coauthVersionLast="43" xr6:coauthVersionMax="43" xr10:uidLastSave="{00000000-0000-0000-0000-000000000000}"/>
  <bookViews>
    <workbookView xWindow="-120" yWindow="-120" windowWidth="29040" windowHeight="15840" activeTab="1" xr2:uid="{4E8C0B02-BDC4-429A-87E8-634F6D6C3AD0}"/>
  </bookViews>
  <sheets>
    <sheet name="R12 P&amp;L" sheetId="2" r:id="rId1"/>
    <sheet name="Monthly Plan" sheetId="1" r:id="rId2"/>
    <sheet name="Graph" sheetId="4" r:id="rId3"/>
    <sheet name="Graph Data" sheetId="3" r:id="rId4"/>
  </sheets>
  <externalReferences>
    <externalReference r:id="rId5"/>
    <externalReference r:id="rId6"/>
  </externalReferences>
  <definedNames>
    <definedName name="__IntlFixup">1</definedName>
    <definedName name="__IntlFixupTable">"#REF!"</definedName>
    <definedName name="_Order1">0</definedName>
    <definedName name="AA.Report.Files">"#REF!"</definedName>
    <definedName name="AA.Reports.Available">"#REF!"</definedName>
    <definedName name="ALC_DRILL_1">"GL Transactions Designer Drill 2-0 (MAS)||MAS90-GL05-2-0||7;ParamYear;ParamPeriod||ActiveSheet||1"</definedName>
    <definedName name="ALCHEMEX_DRILL_SET">"ALC_DRILL_1"</definedName>
    <definedName name="Arial" localSheetId="0">#REF!</definedName>
    <definedName name="Arial">#REF!</definedName>
    <definedName name="AZ_R12">[1]AZ!$40:$55</definedName>
    <definedName name="CA_R12">[1]CA!$40:$55</definedName>
    <definedName name="Cash_Disc">'[2]RRIncome Statement'!$B$11</definedName>
    <definedName name="Database.File">"#REF!"</definedName>
    <definedName name="Dollars_per_Line_Item">'[2]RRIncome Statement'!$B$7</definedName>
    <definedName name="ENG_BI_CORE_LOCATION">"C:\Program Files (x86)\Sage Software\SMI\"</definedName>
    <definedName name="ENG_BI_EXE_FULL_PATH">"C:\Program Files (x86)\Sage Software\SMI\BICORE.EXE"</definedName>
    <definedName name="ENG_BI_EXE_NAME" hidden="1">"BICORE.EXE"</definedName>
    <definedName name="ENG_BI_EXEC_CMD_ARGS" hidden="1">"03304607807808310008509207808203605007003304907412708906908707207908410406808007306906507307608913412307207108509008406906505404906213212409512111510612309712010606807509206908609107008306509209607310111711910510510009609609809710305304910108606508706"</definedName>
    <definedName name="ENG_BI_EXEC_CMD_ARGS_10" hidden="1">"01006407211211011609711412607307703908709711711810206603407107706704304104706603701106105108310512011511411811106201906108510211511106701006909309711911207406903608610111311711006803504905705004905504905205304805904303205106703301106404708810211511606"</definedName>
    <definedName name="ENG_BI_EXEC_CMD_ARGS_11" hidden="1">"9011060056070111123105118116110118110110120067126124083082072074082078075081065091066078088061053130"</definedName>
    <definedName name="ENG_BI_EXEC_CMD_ARGS_2" hidden="1">"20490960560520520970770740900580481341240961171141091230971251100680700720660850690760830760610770830811251320961131191051221021161100770660890880700830651121071170501341300961121231061191021161050730660890740830870920800830720610870720820740840590500"</definedName>
    <definedName name="ENG_BI_EXEC_CMD_ARGS_3" hidden="1">"62050060055053057064050058058059054057049060053050058064049063055060055057060054056059058056059058061059053061054060053054052064050060055060050065060051056050063060051068059049052064051053057059053054057068058054059059051053064055061064050059065059057"</definedName>
    <definedName name="ENG_BI_EXEC_CMD_ARGS_4" hidden="1">"057126124099112121103108114106077065087072068084068073066101119134123083087069070086069072085065091072078083070050126"</definedName>
    <definedName name="ENG_BI_EXEC_CMD_ARGS_5" hidden="1">"90740830700830680720700840780700510530370691021031011131031011230390510480580541261280951161220981171140990740780790900730650860740780770680510480580541261280951161220981171140990740780790900730650860880840740890850610590490500581251271001121261071081"</definedName>
    <definedName name="ENG_BI_EXEC_CMD_ARGS_6" hidden="1">"09104068086086082081084078093079070078077069066089069065055056041079101102119118098118121036055048058060126123104113118103108109104067094091082081084079085076083088070082093075066084078062049054032074106098123126097118126033051052049057130123104119115"</definedName>
    <definedName name="ENG_BI_EXEC_CMD_ARGS_7" hidden="1">"10512709811710607706908806708808607706908306908507308808806606007811711910512311211111410111412106201906908310512011610611511006601506009412210211407101106109011510511907307704108610111311810206503407812210013008703504707101106107411010311912112112508"</definedName>
    <definedName name="ENG_BI_EXEC_CMD_ARGS_8" hidden="1">"01011201161201151141040370861061151181010700350851191171050390470710190600841021161161231111181050320951041091171100620350870870780910781140790530931121091140870881121120340560690110600931151181201161051050671201191101051041171061151100360910971171241"</definedName>
    <definedName name="ENG_BI_EXEC_CMD_ARGS_9" hidden="1">"02061043071098113115105039032056071010064052086116105114066015060092088077083110115119106114082102109110041086101113118102065034081070083062055049034041048063015060072071078106118101036091098109121101065039109106122054048057096098117112038037047071041"</definedName>
    <definedName name="ENG_BI_GEN_LIC" hidden="1">"0"</definedName>
    <definedName name="ENG_BI_GEN_LIC_WS" hidden="1">"False"</definedName>
    <definedName name="ENG_BI_LBI" hidden="1">"6LF7IPDD3U"</definedName>
    <definedName name="ENG_BI_PROFILE_PATH" hidden="1">"C:\ProgramData\Alchemex\AlchemexSmartReporting\MetaData\MAS\Report Designer Add-In S500 Demo 1-0-2\BICORE_profiler_20130111_145418.csv"</definedName>
    <definedName name="ENG_BI_REPOS_FILE" hidden="1">"\\delphi-ac01\MAS90_440\MAS90\alchemex.svd"</definedName>
    <definedName name="ENG_BI_REPOS_PATH" hidden="1">"\\delphi-ac01\MAS90_440\MAS90"</definedName>
    <definedName name="ENG_BI_TLA" hidden="1">"168;159;64;158;139;135;24;216;201;110;33;76;228;200;181;56;214;246;214;197;265;90;229;227;118;252;238;61;196;282;125;70"</definedName>
    <definedName name="File.Type">"#REF!"</definedName>
    <definedName name="GP_PCT">'[2]RRIncome Statement'!$B$2</definedName>
    <definedName name="HTML_CodePage">1252</definedName>
    <definedName name="HTML_Control">{"'Leverage'!$B$2:$M$418"}</definedName>
    <definedName name="HTML_Description">""</definedName>
    <definedName name="HTML_Email">""</definedName>
    <definedName name="HTML_Header">"Leverage"</definedName>
    <definedName name="HTML_LastUpdate">"8/21/00"</definedName>
    <definedName name="HTML_LineAfter">0</definedName>
    <definedName name="HTML_LineBefore">0</definedName>
    <definedName name="HTML_Name">"Frank Vickers"</definedName>
    <definedName name="HTML_OBDlg2">1</definedName>
    <definedName name="HTML_OBDlg4">1</definedName>
    <definedName name="HTML_OS">0</definedName>
    <definedName name="HTML_PathFile">"C:\my documents\lever.htm"</definedName>
    <definedName name="HTML_Title">"leverage"</definedName>
    <definedName name="ID_R12">[1]ID!$40:$55</definedName>
    <definedName name="INFO_BI_EXE_NAME" hidden="1">"BICORE.EXE"</definedName>
    <definedName name="INFO_EXE_SERVER_PATH" hidden="1">"C:\Program Files (x86)\Sage Software\SMI\BICORE.EXE"</definedName>
    <definedName name="INFO_INSTANCE_ID" hidden="1">"0"</definedName>
    <definedName name="INFO_INSTANCE_NAME" hidden="1">"Group Delphi-Income Statement tied to Budget_1112_20130522_08_13_53_1313.xls"</definedName>
    <definedName name="INFO_REPORT_CODE" hidden="1">"MAS-XL01-3-0-CUSTOM"</definedName>
    <definedName name="INFO_REPORT_ID" hidden="1">"37"</definedName>
    <definedName name="INFO_REPORT_NAME" hidden="1">"Group Delphi-Income Statement tied to Budget_1112"</definedName>
    <definedName name="INFO_RUN_USER" hidden="1">""</definedName>
    <definedName name="INFO_RUN_WORKSTATION" hidden="1">"PAUL-PC"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ult_of_MSC_Vol">'[2]RRIncome Statement'!$B$9</definedName>
    <definedName name="NV_R12">[1]NV!$40:$55</definedName>
    <definedName name="ParamPeriod" localSheetId="0">#REF!</definedName>
    <definedName name="ParamPeriod">#REF!</definedName>
    <definedName name="ParamYear" localSheetId="0">#REF!</definedName>
    <definedName name="ParamYear">#REF!</definedName>
    <definedName name="PTDEquipmentShop" localSheetId="0">#REF!</definedName>
    <definedName name="PTDEquipmentShop">#REF!</definedName>
    <definedName name="PTDIncomeFromOperations" localSheetId="0">#REF!</definedName>
    <definedName name="PTDIncomeFromOperations">#REF!</definedName>
    <definedName name="PTDOtherIncome" localSheetId="0">#REF!</definedName>
    <definedName name="PTDOtherIncome">#REF!</definedName>
    <definedName name="PTDTotalDirectExpense" localSheetId="0">#REF!</definedName>
    <definedName name="PTDTotalDirectExpense">#REF!</definedName>
    <definedName name="PTDTotalRevenue" localSheetId="0">#REF!</definedName>
    <definedName name="PTDTotalRevenue">#REF!</definedName>
    <definedName name="Purch_Disc">'[2]RRIncome Statement'!$B$10</definedName>
    <definedName name="Rebate_Pct">'[2]RRIncome Statement'!$B$12</definedName>
    <definedName name="Show.Acct.Update.Warning">"#REF!"</definedName>
    <definedName name="Show.MDB.Update.Warning">"#REF!"</definedName>
    <definedName name="Slicer_Company">#N/A</definedName>
    <definedName name="Slicer_Company1">#N/A</definedName>
    <definedName name="SV_AUTO_CONN_CATALOG" hidden="1">"DLP"</definedName>
    <definedName name="SV_AUTO_CONN_SERVER" hidden="1">"\\Delphi-ac01\MAS90_440\MAS90"</definedName>
    <definedName name="SV_DBTYPE">"115"</definedName>
    <definedName name="SV_ENCPT_AUTO_CONN_PASSWORD" hidden="1">"083096084083070104115118112111"</definedName>
    <definedName name="SV_ENCPT_AUTO_CONN_USER" hidden="1">"095094088070084118104113052"</definedName>
    <definedName name="SV_ENCPT_LOGON_PWD" hidden="1">"078104085088070"</definedName>
    <definedName name="SV_ENCPT_LOGON_USER" hidden="1">"095094088070084084080096087083073084"</definedName>
    <definedName name="SV_REPORT_CODE">"MAS-XL01-3-0-CUSTOM"</definedName>
    <definedName name="SV_REPORT_ID">"37"</definedName>
    <definedName name="SV_REPORT_NAME">"Group Delphi-Income Statement tied to Budget_1112"</definedName>
    <definedName name="SV_REPOSCODE">""</definedName>
    <definedName name="SV_SOLUTION_ID">"33"</definedName>
    <definedName name="SV_TENANT_CODE">"DLP"</definedName>
    <definedName name="TX_R12">[1]TX!$40:$55</definedName>
    <definedName name="XLGENIE_GLOBAL_CURRENT_PERIOD">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8" i="1" l="1"/>
  <c r="O87" i="1"/>
  <c r="O86" i="1"/>
  <c r="O85" i="1"/>
  <c r="O91" i="1" s="1"/>
  <c r="O93" i="1" s="1"/>
  <c r="AK1" i="3" l="1"/>
  <c r="AJ1" i="3"/>
  <c r="AI1" i="3"/>
  <c r="AH1" i="3"/>
  <c r="AG1" i="3"/>
  <c r="AF1" i="3"/>
  <c r="AE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C1" i="3"/>
  <c r="B1" i="3"/>
  <c r="W38" i="1" l="1"/>
  <c r="P71" i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AG71" i="1" s="1"/>
  <c r="AH71" i="1" s="1"/>
  <c r="AI71" i="1" s="1"/>
  <c r="AJ71" i="1" s="1"/>
  <c r="AK71" i="1" s="1"/>
  <c r="AA68" i="1"/>
  <c r="Z68" i="1"/>
  <c r="Y68" i="1"/>
  <c r="AK68" i="1" s="1"/>
  <c r="X68" i="1"/>
  <c r="AJ68" i="1" s="1"/>
  <c r="W68" i="1"/>
  <c r="AI68" i="1" s="1"/>
  <c r="V68" i="1"/>
  <c r="AH68" i="1" s="1"/>
  <c r="U68" i="1"/>
  <c r="AG68" i="1" s="1"/>
  <c r="T68" i="1"/>
  <c r="AF68" i="1" s="1"/>
  <c r="S68" i="1"/>
  <c r="AE68" i="1" s="1"/>
  <c r="R68" i="1"/>
  <c r="AD68" i="1" s="1"/>
  <c r="Q68" i="1"/>
  <c r="AC68" i="1" s="1"/>
  <c r="P68" i="1"/>
  <c r="AB68" i="1" s="1"/>
  <c r="P65" i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K70" i="1" l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70" i="1"/>
  <c r="P63" i="1"/>
  <c r="AD15" i="1"/>
  <c r="T7" i="2"/>
  <c r="AE3" i="1"/>
  <c r="AC3" i="1"/>
  <c r="AB3" i="1"/>
  <c r="AA3" i="1"/>
  <c r="Y3" i="1"/>
  <c r="X3" i="1"/>
  <c r="W3" i="1"/>
  <c r="U3" i="1"/>
  <c r="T3" i="1"/>
  <c r="S3" i="1"/>
  <c r="R3" i="1"/>
  <c r="Q3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E15" i="1"/>
  <c r="AC15" i="1"/>
  <c r="AB15" i="1"/>
  <c r="AA15" i="1"/>
  <c r="Y15" i="1"/>
  <c r="X15" i="1"/>
  <c r="W15" i="1"/>
  <c r="U15" i="1"/>
  <c r="T15" i="1"/>
  <c r="S15" i="1"/>
  <c r="R15" i="1"/>
  <c r="Q15" i="1"/>
  <c r="AE11" i="1"/>
  <c r="AE18" i="1" s="1"/>
  <c r="AE19" i="1" s="1"/>
  <c r="AC11" i="1"/>
  <c r="AC16" i="1" s="1"/>
  <c r="AB11" i="1"/>
  <c r="AB16" i="1" s="1"/>
  <c r="AA11" i="1"/>
  <c r="AA18" i="1" s="1"/>
  <c r="AA19" i="1" s="1"/>
  <c r="Y11" i="1"/>
  <c r="Y9" i="1" s="1"/>
  <c r="Y66" i="1" s="1"/>
  <c r="X11" i="1"/>
  <c r="X16" i="1" s="1"/>
  <c r="W11" i="1"/>
  <c r="W18" i="1" s="1"/>
  <c r="W19" i="1" s="1"/>
  <c r="U11" i="1"/>
  <c r="U16" i="1" s="1"/>
  <c r="T11" i="1"/>
  <c r="T16" i="1" s="1"/>
  <c r="S11" i="1"/>
  <c r="S18" i="1" s="1"/>
  <c r="S19" i="1" s="1"/>
  <c r="R11" i="1"/>
  <c r="R18" i="1" s="1"/>
  <c r="R19" i="1" s="1"/>
  <c r="Q11" i="1"/>
  <c r="Q16" i="1" s="1"/>
  <c r="Q9" i="1"/>
  <c r="Q66" i="1" s="1"/>
  <c r="P3" i="1"/>
  <c r="O3" i="1"/>
  <c r="N3" i="1"/>
  <c r="P11" i="1"/>
  <c r="P9" i="1" s="1"/>
  <c r="P66" i="1" s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Z14" i="2"/>
  <c r="Y14" i="2"/>
  <c r="X14" i="2"/>
  <c r="W14" i="2"/>
  <c r="V14" i="2"/>
  <c r="U14" i="2"/>
  <c r="T14" i="2"/>
  <c r="S14" i="2"/>
  <c r="R14" i="2"/>
  <c r="Q14" i="2"/>
  <c r="D14" i="2"/>
  <c r="C14" i="2"/>
  <c r="D9" i="2"/>
  <c r="C9" i="2"/>
  <c r="Q7" i="2"/>
  <c r="M7" i="2"/>
  <c r="J7" i="2"/>
  <c r="J47" i="2" s="1"/>
  <c r="I7" i="2"/>
  <c r="I47" i="2" s="1"/>
  <c r="H7" i="2"/>
  <c r="H47" i="2" s="1"/>
  <c r="G7" i="2"/>
  <c r="G47" i="2" s="1"/>
  <c r="F7" i="2"/>
  <c r="F47" i="2" s="1"/>
  <c r="E7" i="2"/>
  <c r="E47" i="2" s="1"/>
  <c r="D7" i="2"/>
  <c r="C7" i="2"/>
  <c r="B39" i="2"/>
  <c r="B37" i="2"/>
  <c r="B36" i="2"/>
  <c r="B26" i="2"/>
  <c r="B25" i="2"/>
  <c r="B24" i="2"/>
  <c r="B23" i="2"/>
  <c r="B22" i="2"/>
  <c r="B14" i="2"/>
  <c r="B9" i="2"/>
  <c r="B7" i="2"/>
  <c r="D38" i="2" l="1"/>
  <c r="C28" i="2"/>
  <c r="C29" i="2" s="1"/>
  <c r="Q47" i="2"/>
  <c r="D47" i="2"/>
  <c r="B15" i="2"/>
  <c r="Z38" i="2"/>
  <c r="Z41" i="2" s="1"/>
  <c r="Y38" i="2"/>
  <c r="Y41" i="2" s="1"/>
  <c r="T47" i="2"/>
  <c r="S25" i="2"/>
  <c r="S48" i="2" s="1"/>
  <c r="W25" i="2"/>
  <c r="W48" i="2" s="1"/>
  <c r="Q18" i="1"/>
  <c r="Q19" i="1" s="1"/>
  <c r="Y55" i="1"/>
  <c r="X9" i="1"/>
  <c r="R16" i="1"/>
  <c r="R9" i="1"/>
  <c r="R66" i="1" s="1"/>
  <c r="Q55" i="1"/>
  <c r="P55" i="1"/>
  <c r="D48" i="2"/>
  <c r="M47" i="2"/>
  <c r="B48" i="2"/>
  <c r="B11" i="2"/>
  <c r="B16" i="2" s="1"/>
  <c r="X38" i="2"/>
  <c r="X41" i="2" s="1"/>
  <c r="H38" i="2"/>
  <c r="H41" i="2" s="1"/>
  <c r="C15" i="2"/>
  <c r="C47" i="2"/>
  <c r="C48" i="2"/>
  <c r="B47" i="2"/>
  <c r="D11" i="2"/>
  <c r="D16" i="2" s="1"/>
  <c r="D15" i="2"/>
  <c r="D28" i="2"/>
  <c r="D29" i="2" s="1"/>
  <c r="D41" i="2"/>
  <c r="F38" i="2"/>
  <c r="F41" i="2" s="1"/>
  <c r="J38" i="2"/>
  <c r="J41" i="2" s="1"/>
  <c r="E38" i="2"/>
  <c r="E41" i="2" s="1"/>
  <c r="I38" i="2"/>
  <c r="I41" i="2" s="1"/>
  <c r="G38" i="2"/>
  <c r="G41" i="2" s="1"/>
  <c r="K38" i="2"/>
  <c r="K41" i="2" s="1"/>
  <c r="B38" i="2"/>
  <c r="B41" i="2" s="1"/>
  <c r="R25" i="2"/>
  <c r="R48" i="2" s="1"/>
  <c r="V25" i="2"/>
  <c r="Z25" i="2"/>
  <c r="AB9" i="1"/>
  <c r="T9" i="1"/>
  <c r="AK3" i="1"/>
  <c r="AK11" i="1"/>
  <c r="AK15" i="1"/>
  <c r="AF3" i="1"/>
  <c r="AF11" i="1"/>
  <c r="AF9" i="1" s="1"/>
  <c r="AF15" i="1"/>
  <c r="U7" i="2"/>
  <c r="U47" i="2" s="1"/>
  <c r="AJ3" i="1"/>
  <c r="AJ11" i="1"/>
  <c r="AJ15" i="1"/>
  <c r="AG3" i="1"/>
  <c r="AG11" i="1"/>
  <c r="AG15" i="1"/>
  <c r="AI15" i="1"/>
  <c r="AI3" i="1"/>
  <c r="AI11" i="1"/>
  <c r="AI18" i="1" s="1"/>
  <c r="AI19" i="1" s="1"/>
  <c r="Y18" i="1"/>
  <c r="Y19" i="1" s="1"/>
  <c r="N7" i="2"/>
  <c r="N47" i="2" s="1"/>
  <c r="R7" i="2"/>
  <c r="V7" i="2"/>
  <c r="V47" i="2" s="1"/>
  <c r="AC9" i="1"/>
  <c r="V11" i="1"/>
  <c r="Z11" i="1"/>
  <c r="Z9" i="1" s="1"/>
  <c r="AD11" i="1"/>
  <c r="AD9" i="1" s="1"/>
  <c r="Y16" i="1"/>
  <c r="T18" i="1"/>
  <c r="T19" i="1" s="1"/>
  <c r="AB18" i="1"/>
  <c r="AB19" i="1" s="1"/>
  <c r="V3" i="1"/>
  <c r="Z3" i="1"/>
  <c r="AD3" i="1"/>
  <c r="K7" i="2"/>
  <c r="K47" i="2" s="1"/>
  <c r="O7" i="2"/>
  <c r="O47" i="2" s="1"/>
  <c r="S7" i="2"/>
  <c r="V15" i="1"/>
  <c r="Z15" i="1"/>
  <c r="U18" i="1"/>
  <c r="U19" i="1" s="1"/>
  <c r="AC18" i="1"/>
  <c r="AC19" i="1" s="1"/>
  <c r="L7" i="2"/>
  <c r="L47" i="2" s="1"/>
  <c r="P7" i="2"/>
  <c r="P47" i="2" s="1"/>
  <c r="U9" i="1"/>
  <c r="X18" i="1"/>
  <c r="X19" i="1" s="1"/>
  <c r="P16" i="1"/>
  <c r="T25" i="2"/>
  <c r="Q15" i="2"/>
  <c r="Q25" i="2"/>
  <c r="U25" i="2"/>
  <c r="Y25" i="2"/>
  <c r="S16" i="1"/>
  <c r="W16" i="1"/>
  <c r="AA16" i="1"/>
  <c r="AE16" i="1"/>
  <c r="T15" i="2"/>
  <c r="X25" i="2"/>
  <c r="S9" i="1"/>
  <c r="W9" i="1"/>
  <c r="AA9" i="1"/>
  <c r="AE9" i="1"/>
  <c r="G9" i="2"/>
  <c r="G11" i="2" s="1"/>
  <c r="G49" i="2" s="1"/>
  <c r="E9" i="2"/>
  <c r="E11" i="2" s="1"/>
  <c r="E49" i="2" s="1"/>
  <c r="F9" i="2"/>
  <c r="F11" i="2" s="1"/>
  <c r="F49" i="2" s="1"/>
  <c r="C38" i="2"/>
  <c r="C41" i="2" s="1"/>
  <c r="C11" i="2"/>
  <c r="B28" i="2"/>
  <c r="B29" i="2" s="1"/>
  <c r="D49" i="2"/>
  <c r="B49" i="2"/>
  <c r="B18" i="2"/>
  <c r="B12" i="2"/>
  <c r="D18" i="2" l="1"/>
  <c r="D12" i="2"/>
  <c r="S28" i="2"/>
  <c r="S29" i="2" s="1"/>
  <c r="R55" i="1"/>
  <c r="AI9" i="1"/>
  <c r="R28" i="2"/>
  <c r="R29" i="2" s="1"/>
  <c r="V28" i="2"/>
  <c r="V29" i="2" s="1"/>
  <c r="V48" i="2"/>
  <c r="X28" i="2"/>
  <c r="X48" i="2"/>
  <c r="T28" i="2"/>
  <c r="T29" i="2" s="1"/>
  <c r="T48" i="2"/>
  <c r="Q28" i="2"/>
  <c r="Q29" i="2" s="1"/>
  <c r="Q48" i="2"/>
  <c r="Z28" i="2"/>
  <c r="Z48" i="2"/>
  <c r="Y28" i="2"/>
  <c r="Y48" i="2"/>
  <c r="U28" i="2"/>
  <c r="U29" i="2" s="1"/>
  <c r="U48" i="2"/>
  <c r="W28" i="2"/>
  <c r="W55" i="1"/>
  <c r="W66" i="1"/>
  <c r="AD66" i="1"/>
  <c r="AD55" i="1"/>
  <c r="AI55" i="1"/>
  <c r="AI66" i="1"/>
  <c r="Z66" i="1"/>
  <c r="Z55" i="1"/>
  <c r="AB55" i="1"/>
  <c r="AB66" i="1"/>
  <c r="AE55" i="1"/>
  <c r="AE66" i="1"/>
  <c r="X66" i="1"/>
  <c r="X55" i="1"/>
  <c r="AA55" i="1"/>
  <c r="AA66" i="1"/>
  <c r="AC66" i="1"/>
  <c r="AC55" i="1"/>
  <c r="AF66" i="1"/>
  <c r="AF55" i="1"/>
  <c r="U55" i="1"/>
  <c r="U66" i="1"/>
  <c r="T55" i="1"/>
  <c r="T66" i="1"/>
  <c r="S66" i="1"/>
  <c r="S55" i="1"/>
  <c r="S15" i="2"/>
  <c r="S47" i="2"/>
  <c r="R15" i="2"/>
  <c r="R47" i="2"/>
  <c r="V15" i="2"/>
  <c r="U15" i="2"/>
  <c r="AH15" i="1"/>
  <c r="AH3" i="1"/>
  <c r="AH11" i="1"/>
  <c r="X7" i="2"/>
  <c r="W7" i="2"/>
  <c r="W47" i="2" s="1"/>
  <c r="V18" i="1"/>
  <c r="V19" i="1" s="1"/>
  <c r="V9" i="1"/>
  <c r="K9" i="2" s="1"/>
  <c r="K11" i="2" s="1"/>
  <c r="K49" i="2" s="1"/>
  <c r="V16" i="1"/>
  <c r="AK16" i="1"/>
  <c r="AK18" i="1"/>
  <c r="AK19" i="1" s="1"/>
  <c r="Z7" i="2"/>
  <c r="AG18" i="1"/>
  <c r="AG19" i="1" s="1"/>
  <c r="AG16" i="1"/>
  <c r="AJ16" i="1"/>
  <c r="AJ18" i="1"/>
  <c r="AJ19" i="1" s="1"/>
  <c r="AG9" i="1"/>
  <c r="Y7" i="2"/>
  <c r="Y47" i="2" s="1"/>
  <c r="AF16" i="1"/>
  <c r="AF18" i="1"/>
  <c r="AF19" i="1" s="1"/>
  <c r="Z18" i="1"/>
  <c r="Z19" i="1" s="1"/>
  <c r="Z16" i="1"/>
  <c r="AI16" i="1"/>
  <c r="AD18" i="1"/>
  <c r="AD19" i="1" s="1"/>
  <c r="AD16" i="1"/>
  <c r="AJ9" i="1"/>
  <c r="AK9" i="1"/>
  <c r="H9" i="2"/>
  <c r="H11" i="2" s="1"/>
  <c r="J9" i="2"/>
  <c r="J11" i="2" s="1"/>
  <c r="J49" i="2" s="1"/>
  <c r="I9" i="2"/>
  <c r="I11" i="2" s="1"/>
  <c r="I49" i="2" s="1"/>
  <c r="F12" i="2"/>
  <c r="G12" i="2"/>
  <c r="E12" i="2"/>
  <c r="C18" i="2"/>
  <c r="C16" i="2"/>
  <c r="C12" i="2"/>
  <c r="C49" i="2"/>
  <c r="D32" i="2"/>
  <c r="D30" i="2"/>
  <c r="D19" i="2"/>
  <c r="B32" i="2"/>
  <c r="B30" i="2"/>
  <c r="B19" i="2"/>
  <c r="U9" i="2" l="1"/>
  <c r="U11" i="2" s="1"/>
  <c r="U49" i="2" s="1"/>
  <c r="N9" i="2"/>
  <c r="N11" i="2" s="1"/>
  <c r="N49" i="2" s="1"/>
  <c r="X29" i="2"/>
  <c r="X47" i="2"/>
  <c r="Z29" i="2"/>
  <c r="Z47" i="2"/>
  <c r="T9" i="2"/>
  <c r="T11" i="2" s="1"/>
  <c r="T49" i="2" s="1"/>
  <c r="V66" i="1"/>
  <c r="V55" i="1"/>
  <c r="AK66" i="1"/>
  <c r="AK55" i="1"/>
  <c r="V9" i="2"/>
  <c r="V11" i="2" s="1"/>
  <c r="V49" i="2" s="1"/>
  <c r="AG66" i="1"/>
  <c r="AG55" i="1"/>
  <c r="S9" i="2"/>
  <c r="S11" i="2" s="1"/>
  <c r="S49" i="2" s="1"/>
  <c r="AJ55" i="1"/>
  <c r="AJ66" i="1"/>
  <c r="H12" i="2"/>
  <c r="H49" i="2"/>
  <c r="O9" i="2"/>
  <c r="O11" i="2" s="1"/>
  <c r="R9" i="2"/>
  <c r="R11" i="2" s="1"/>
  <c r="R49" i="2" s="1"/>
  <c r="L9" i="2"/>
  <c r="L11" i="2" s="1"/>
  <c r="X15" i="2"/>
  <c r="W15" i="2"/>
  <c r="W29" i="2"/>
  <c r="Y15" i="2"/>
  <c r="AH18" i="1"/>
  <c r="AH19" i="1" s="1"/>
  <c r="AH16" i="1"/>
  <c r="Z15" i="2"/>
  <c r="K12" i="2"/>
  <c r="M9" i="2"/>
  <c r="M11" i="2" s="1"/>
  <c r="P9" i="2"/>
  <c r="P11" i="2" s="1"/>
  <c r="P49" i="2" s="1"/>
  <c r="Q9" i="2"/>
  <c r="Q11" i="2" s="1"/>
  <c r="AH9" i="1"/>
  <c r="Y29" i="2"/>
  <c r="I12" i="2"/>
  <c r="U12" i="2"/>
  <c r="U18" i="2"/>
  <c r="U16" i="2"/>
  <c r="J12" i="2"/>
  <c r="C19" i="2"/>
  <c r="C32" i="2"/>
  <c r="C30" i="2"/>
  <c r="D33" i="2"/>
  <c r="B43" i="2"/>
  <c r="B33" i="2"/>
  <c r="D43" i="2"/>
  <c r="N12" i="2" l="1"/>
  <c r="T12" i="2"/>
  <c r="T16" i="2"/>
  <c r="V12" i="2"/>
  <c r="S16" i="2"/>
  <c r="S12" i="2"/>
  <c r="S18" i="2"/>
  <c r="S32" i="2" s="1"/>
  <c r="T18" i="2"/>
  <c r="T19" i="2" s="1"/>
  <c r="V16" i="2"/>
  <c r="AH66" i="1"/>
  <c r="AH55" i="1"/>
  <c r="V18" i="2"/>
  <c r="V32" i="2" s="1"/>
  <c r="Q16" i="2"/>
  <c r="Q49" i="2"/>
  <c r="O12" i="2"/>
  <c r="O49" i="2"/>
  <c r="M12" i="2"/>
  <c r="M49" i="2"/>
  <c r="L12" i="2"/>
  <c r="L49" i="2"/>
  <c r="R16" i="2"/>
  <c r="R12" i="2"/>
  <c r="R18" i="2"/>
  <c r="R19" i="2" s="1"/>
  <c r="P12" i="2"/>
  <c r="Q18" i="2"/>
  <c r="Q19" i="2" s="1"/>
  <c r="Q12" i="2"/>
  <c r="Z9" i="2"/>
  <c r="Z11" i="2" s="1"/>
  <c r="Z49" i="2" s="1"/>
  <c r="W9" i="2"/>
  <c r="W11" i="2" s="1"/>
  <c r="W49" i="2" s="1"/>
  <c r="Y9" i="2"/>
  <c r="Y11" i="2" s="1"/>
  <c r="Y49" i="2" s="1"/>
  <c r="X9" i="2"/>
  <c r="X11" i="2" s="1"/>
  <c r="X49" i="2" s="1"/>
  <c r="S19" i="2"/>
  <c r="U32" i="2"/>
  <c r="U30" i="2"/>
  <c r="U19" i="2"/>
  <c r="C33" i="2"/>
  <c r="C43" i="2"/>
  <c r="D44" i="2"/>
  <c r="B44" i="2"/>
  <c r="S30" i="2" l="1"/>
  <c r="T32" i="2"/>
  <c r="T30" i="2"/>
  <c r="V19" i="2"/>
  <c r="V30" i="2"/>
  <c r="Q32" i="2"/>
  <c r="Q30" i="2"/>
  <c r="R30" i="2"/>
  <c r="R32" i="2"/>
  <c r="T33" i="2"/>
  <c r="W18" i="2"/>
  <c r="W16" i="2"/>
  <c r="W12" i="2"/>
  <c r="Z18" i="2"/>
  <c r="Z16" i="2"/>
  <c r="Z12" i="2"/>
  <c r="X18" i="2"/>
  <c r="X12" i="2"/>
  <c r="X16" i="2"/>
  <c r="Y18" i="2"/>
  <c r="Y12" i="2"/>
  <c r="Y16" i="2"/>
  <c r="U33" i="2"/>
  <c r="S33" i="2"/>
  <c r="V33" i="2"/>
  <c r="C44" i="2"/>
  <c r="Q33" i="2" l="1"/>
  <c r="R33" i="2"/>
  <c r="Y30" i="2"/>
  <c r="Y19" i="2"/>
  <c r="Y32" i="2"/>
  <c r="X30" i="2"/>
  <c r="X32" i="2"/>
  <c r="X19" i="2"/>
  <c r="Z19" i="2"/>
  <c r="Z30" i="2"/>
  <c r="Z32" i="2"/>
  <c r="W32" i="2"/>
  <c r="W30" i="2"/>
  <c r="W19" i="2"/>
  <c r="W33" i="2" l="1"/>
  <c r="Y43" i="2"/>
  <c r="Y44" i="2" s="1"/>
  <c r="Y33" i="2"/>
  <c r="Z33" i="2"/>
  <c r="Z43" i="2"/>
  <c r="Z44" i="2" s="1"/>
  <c r="X33" i="2"/>
  <c r="X43" i="2"/>
  <c r="X44" i="2" s="1"/>
  <c r="O57" i="1" l="1"/>
  <c r="AA57" i="1" s="1"/>
  <c r="AA67" i="1" s="1"/>
  <c r="AA62" i="1" s="1"/>
  <c r="N57" i="1"/>
  <c r="Z57" i="1" s="1"/>
  <c r="Z67" i="1" s="1"/>
  <c r="Z62" i="1" s="1"/>
  <c r="M57" i="1"/>
  <c r="Y57" i="1" s="1"/>
  <c r="L57" i="1"/>
  <c r="X57" i="1" s="1"/>
  <c r="K57" i="1"/>
  <c r="W57" i="1" s="1"/>
  <c r="J57" i="1"/>
  <c r="V57" i="1" s="1"/>
  <c r="I57" i="1"/>
  <c r="U57" i="1" s="1"/>
  <c r="H57" i="1"/>
  <c r="T57" i="1" s="1"/>
  <c r="G57" i="1"/>
  <c r="S57" i="1" s="1"/>
  <c r="F57" i="1"/>
  <c r="R57" i="1" s="1"/>
  <c r="E57" i="1"/>
  <c r="Q57" i="1" s="1"/>
  <c r="D57" i="1"/>
  <c r="P57" i="1" s="1"/>
  <c r="C57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7" i="1"/>
  <c r="B56" i="1"/>
  <c r="B55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74" i="1"/>
  <c r="B70" i="1"/>
  <c r="B62" i="1"/>
  <c r="B59" i="1" s="1"/>
  <c r="I28" i="1"/>
  <c r="H48" i="1"/>
  <c r="F48" i="1"/>
  <c r="E28" i="1"/>
  <c r="E29" i="1" s="1"/>
  <c r="D48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1" i="1"/>
  <c r="O12" i="1" s="1"/>
  <c r="N11" i="1"/>
  <c r="N16" i="1" s="1"/>
  <c r="M11" i="1"/>
  <c r="M18" i="1" s="1"/>
  <c r="M19" i="1" s="1"/>
  <c r="L11" i="1"/>
  <c r="L12" i="1" s="1"/>
  <c r="K11" i="1"/>
  <c r="K12" i="1" s="1"/>
  <c r="J11" i="1"/>
  <c r="J16" i="1" s="1"/>
  <c r="I11" i="1"/>
  <c r="I18" i="1" s="1"/>
  <c r="I19" i="1" s="1"/>
  <c r="H11" i="1"/>
  <c r="H12" i="1" s="1"/>
  <c r="G11" i="1"/>
  <c r="G12" i="1" s="1"/>
  <c r="F11" i="1"/>
  <c r="F16" i="1" s="1"/>
  <c r="E11" i="1"/>
  <c r="E18" i="1" s="1"/>
  <c r="E19" i="1" s="1"/>
  <c r="D11" i="1"/>
  <c r="D12" i="1" s="1"/>
  <c r="C11" i="1"/>
  <c r="C12" i="1" s="1"/>
  <c r="M49" i="1"/>
  <c r="L49" i="1"/>
  <c r="E49" i="1"/>
  <c r="I48" i="1"/>
  <c r="G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28" i="1"/>
  <c r="AC41" i="1"/>
  <c r="M41" i="1"/>
  <c r="AK41" i="1"/>
  <c r="AJ41" i="1"/>
  <c r="AI41" i="1"/>
  <c r="AH41" i="1"/>
  <c r="AG41" i="1"/>
  <c r="AF41" i="1"/>
  <c r="AE41" i="1"/>
  <c r="AD41" i="1"/>
  <c r="AB41" i="1"/>
  <c r="AA41" i="1"/>
  <c r="Z41" i="1"/>
  <c r="Y41" i="1"/>
  <c r="X41" i="1"/>
  <c r="V41" i="1"/>
  <c r="U41" i="1"/>
  <c r="T41" i="1"/>
  <c r="S41" i="1"/>
  <c r="R41" i="1"/>
  <c r="Q41" i="1"/>
  <c r="P41" i="1"/>
  <c r="O41" i="1"/>
  <c r="N41" i="1"/>
  <c r="L41" i="1"/>
  <c r="H28" i="1"/>
  <c r="G28" i="1"/>
  <c r="D28" i="1"/>
  <c r="C28" i="1"/>
  <c r="B47" i="1"/>
  <c r="E59" i="1" l="1"/>
  <c r="E60" i="1"/>
  <c r="E3" i="3" s="1"/>
  <c r="D60" i="1"/>
  <c r="D3" i="3" s="1"/>
  <c r="D59" i="1"/>
  <c r="H60" i="1"/>
  <c r="H3" i="3" s="1"/>
  <c r="H59" i="1"/>
  <c r="L60" i="1"/>
  <c r="L3" i="3" s="1"/>
  <c r="L59" i="1"/>
  <c r="I59" i="1"/>
  <c r="I60" i="1"/>
  <c r="I3" i="3" s="1"/>
  <c r="K49" i="1"/>
  <c r="F59" i="1"/>
  <c r="F60" i="1"/>
  <c r="F3" i="3" s="1"/>
  <c r="J60" i="1"/>
  <c r="J3" i="3" s="1"/>
  <c r="J59" i="1"/>
  <c r="N59" i="1"/>
  <c r="N60" i="1"/>
  <c r="N3" i="3" s="1"/>
  <c r="M60" i="1"/>
  <c r="M3" i="3" s="1"/>
  <c r="M59" i="1"/>
  <c r="C59" i="1"/>
  <c r="C60" i="1"/>
  <c r="C3" i="3" s="1"/>
  <c r="G59" i="1"/>
  <c r="G60" i="1"/>
  <c r="G3" i="3" s="1"/>
  <c r="K59" i="1"/>
  <c r="K60" i="1"/>
  <c r="K3" i="3" s="1"/>
  <c r="O59" i="1"/>
  <c r="O60" i="1"/>
  <c r="O3" i="3" s="1"/>
  <c r="G49" i="1"/>
  <c r="O49" i="1"/>
  <c r="Z59" i="1"/>
  <c r="C49" i="1"/>
  <c r="AA60" i="1"/>
  <c r="AA3" i="3" s="1"/>
  <c r="AA59" i="1"/>
  <c r="G78" i="1"/>
  <c r="H79" i="1" s="1"/>
  <c r="O78" i="1"/>
  <c r="P79" i="1" s="1"/>
  <c r="T67" i="1"/>
  <c r="T62" i="1" s="1"/>
  <c r="AF57" i="1"/>
  <c r="AF67" i="1" s="1"/>
  <c r="AF62" i="1" s="1"/>
  <c r="Q67" i="1"/>
  <c r="Q62" i="1" s="1"/>
  <c r="AC57" i="1"/>
  <c r="AC67" i="1" s="1"/>
  <c r="AC62" i="1" s="1"/>
  <c r="U67" i="1"/>
  <c r="U62" i="1" s="1"/>
  <c r="AG57" i="1"/>
  <c r="AG67" i="1" s="1"/>
  <c r="AG62" i="1" s="1"/>
  <c r="Y67" i="1"/>
  <c r="Y62" i="1" s="1"/>
  <c r="AK57" i="1"/>
  <c r="AK67" i="1" s="1"/>
  <c r="AK62" i="1" s="1"/>
  <c r="X67" i="1"/>
  <c r="X62" i="1" s="1"/>
  <c r="AJ57" i="1"/>
  <c r="AJ67" i="1" s="1"/>
  <c r="AJ62" i="1" s="1"/>
  <c r="R67" i="1"/>
  <c r="R62" i="1" s="1"/>
  <c r="AD57" i="1"/>
  <c r="AD67" i="1" s="1"/>
  <c r="AD62" i="1" s="1"/>
  <c r="V67" i="1"/>
  <c r="V62" i="1" s="1"/>
  <c r="AH57" i="1"/>
  <c r="AH67" i="1" s="1"/>
  <c r="AH62" i="1" s="1"/>
  <c r="AB57" i="1"/>
  <c r="AB67" i="1" s="1"/>
  <c r="AB62" i="1" s="1"/>
  <c r="P67" i="1"/>
  <c r="P62" i="1" s="1"/>
  <c r="S67" i="1"/>
  <c r="S62" i="1" s="1"/>
  <c r="AE57" i="1"/>
  <c r="AE67" i="1" s="1"/>
  <c r="AE62" i="1" s="1"/>
  <c r="W67" i="1"/>
  <c r="W62" i="1" s="1"/>
  <c r="AI57" i="1"/>
  <c r="AI67" i="1" s="1"/>
  <c r="AI62" i="1" s="1"/>
  <c r="K78" i="1"/>
  <c r="L79" i="1" s="1"/>
  <c r="J78" i="1"/>
  <c r="K79" i="1" s="1"/>
  <c r="F78" i="1"/>
  <c r="G79" i="1" s="1"/>
  <c r="B78" i="1"/>
  <c r="C79" i="1" s="1"/>
  <c r="D78" i="1"/>
  <c r="E79" i="1" s="1"/>
  <c r="H78" i="1"/>
  <c r="I79" i="1" s="1"/>
  <c r="L78" i="1"/>
  <c r="M79" i="1" s="1"/>
  <c r="N78" i="1"/>
  <c r="O79" i="1" s="1"/>
  <c r="E78" i="1"/>
  <c r="F79" i="1" s="1"/>
  <c r="I78" i="1"/>
  <c r="J79" i="1" s="1"/>
  <c r="M78" i="1"/>
  <c r="N79" i="1" s="1"/>
  <c r="C78" i="1"/>
  <c r="D79" i="1" s="1"/>
  <c r="E48" i="1"/>
  <c r="F28" i="1"/>
  <c r="F29" i="1" s="1"/>
  <c r="B48" i="1"/>
  <c r="C16" i="1"/>
  <c r="K16" i="1"/>
  <c r="E12" i="1"/>
  <c r="O16" i="1"/>
  <c r="H49" i="1"/>
  <c r="I12" i="1"/>
  <c r="E16" i="1"/>
  <c r="M16" i="1"/>
  <c r="D49" i="1"/>
  <c r="I49" i="1"/>
  <c r="M12" i="1"/>
  <c r="G16" i="1"/>
  <c r="I16" i="1"/>
  <c r="F18" i="1"/>
  <c r="F19" i="1" s="1"/>
  <c r="J18" i="1"/>
  <c r="J19" i="1" s="1"/>
  <c r="F12" i="1"/>
  <c r="J12" i="1"/>
  <c r="N12" i="1"/>
  <c r="D16" i="1"/>
  <c r="H16" i="1"/>
  <c r="L16" i="1"/>
  <c r="C18" i="1"/>
  <c r="C19" i="1" s="1"/>
  <c r="G18" i="1"/>
  <c r="G19" i="1" s="1"/>
  <c r="K18" i="1"/>
  <c r="K19" i="1" s="1"/>
  <c r="O18" i="1"/>
  <c r="O19" i="1" s="1"/>
  <c r="N18" i="1"/>
  <c r="N19" i="1" s="1"/>
  <c r="D18" i="1"/>
  <c r="D19" i="1" s="1"/>
  <c r="H18" i="1"/>
  <c r="H19" i="1" s="1"/>
  <c r="L18" i="1"/>
  <c r="L19" i="1" s="1"/>
  <c r="F49" i="1"/>
  <c r="J49" i="1"/>
  <c r="N49" i="1"/>
  <c r="P47" i="1"/>
  <c r="T47" i="1"/>
  <c r="X47" i="1"/>
  <c r="AB47" i="1"/>
  <c r="AF47" i="1"/>
  <c r="AJ47" i="1"/>
  <c r="H29" i="1"/>
  <c r="S49" i="1"/>
  <c r="W49" i="1"/>
  <c r="AA49" i="1"/>
  <c r="AE49" i="1"/>
  <c r="AI49" i="1"/>
  <c r="B29" i="1"/>
  <c r="D29" i="1"/>
  <c r="B11" i="1"/>
  <c r="B16" i="1" s="1"/>
  <c r="U49" i="1"/>
  <c r="Y49" i="1"/>
  <c r="AK49" i="1"/>
  <c r="Q47" i="1"/>
  <c r="U47" i="1"/>
  <c r="Y47" i="1"/>
  <c r="AC47" i="1"/>
  <c r="AG47" i="1"/>
  <c r="AK47" i="1"/>
  <c r="P49" i="1"/>
  <c r="T49" i="1"/>
  <c r="X49" i="1"/>
  <c r="AB49" i="1"/>
  <c r="AF49" i="1"/>
  <c r="AJ49" i="1"/>
  <c r="C29" i="1"/>
  <c r="G29" i="1"/>
  <c r="R47" i="1"/>
  <c r="V47" i="1"/>
  <c r="Z47" i="1"/>
  <c r="AD47" i="1"/>
  <c r="AH47" i="1"/>
  <c r="I29" i="1"/>
  <c r="S47" i="1"/>
  <c r="W47" i="1"/>
  <c r="AA47" i="1"/>
  <c r="AE47" i="1"/>
  <c r="AI47" i="1"/>
  <c r="R49" i="1"/>
  <c r="V49" i="1"/>
  <c r="Z49" i="1"/>
  <c r="AD49" i="1"/>
  <c r="AH49" i="1"/>
  <c r="B41" i="1"/>
  <c r="Q49" i="1"/>
  <c r="AC49" i="1"/>
  <c r="AG49" i="1"/>
  <c r="W60" i="1" l="1"/>
  <c r="W3" i="3" s="1"/>
  <c r="W59" i="1"/>
  <c r="AB59" i="1"/>
  <c r="AB60" i="1"/>
  <c r="AB3" i="3" s="1"/>
  <c r="R59" i="1"/>
  <c r="R60" i="1"/>
  <c r="R3" i="3" s="1"/>
  <c r="Y60" i="1"/>
  <c r="Y3" i="3" s="1"/>
  <c r="Y59" i="1"/>
  <c r="Q59" i="1"/>
  <c r="Q60" i="1"/>
  <c r="Q3" i="3" s="1"/>
  <c r="Z60" i="1"/>
  <c r="Z3" i="3" s="1"/>
  <c r="AH59" i="1"/>
  <c r="AH60" i="1"/>
  <c r="AH3" i="3" s="1"/>
  <c r="AF60" i="1"/>
  <c r="AF3" i="3" s="1"/>
  <c r="AF59" i="1"/>
  <c r="AJ59" i="1"/>
  <c r="AJ60" i="1"/>
  <c r="AJ3" i="3" s="1"/>
  <c r="V60" i="1"/>
  <c r="V3" i="3" s="1"/>
  <c r="V59" i="1"/>
  <c r="X60" i="1"/>
  <c r="X3" i="3" s="1"/>
  <c r="X59" i="1"/>
  <c r="U59" i="1"/>
  <c r="U60" i="1"/>
  <c r="U3" i="3" s="1"/>
  <c r="T60" i="1"/>
  <c r="T3" i="3" s="1"/>
  <c r="T59" i="1"/>
  <c r="AE60" i="1"/>
  <c r="AE3" i="3" s="1"/>
  <c r="AE59" i="1"/>
  <c r="AG59" i="1"/>
  <c r="AG60" i="1"/>
  <c r="AG3" i="3" s="1"/>
  <c r="S60" i="1"/>
  <c r="S3" i="3" s="1"/>
  <c r="S59" i="1"/>
  <c r="AI60" i="1"/>
  <c r="AI3" i="3" s="1"/>
  <c r="AI59" i="1"/>
  <c r="P59" i="1"/>
  <c r="P60" i="1"/>
  <c r="P3" i="3" s="1"/>
  <c r="AD60" i="1"/>
  <c r="AD3" i="3" s="1"/>
  <c r="AD59" i="1"/>
  <c r="AK59" i="1"/>
  <c r="AK60" i="1"/>
  <c r="AK3" i="3" s="1"/>
  <c r="AC59" i="1"/>
  <c r="AC60" i="1"/>
  <c r="AC3" i="3" s="1"/>
  <c r="O14" i="2"/>
  <c r="K14" i="2"/>
  <c r="G14" i="2"/>
  <c r="I14" i="2"/>
  <c r="L14" i="2"/>
  <c r="N14" i="2"/>
  <c r="J14" i="2"/>
  <c r="F14" i="2"/>
  <c r="M14" i="2"/>
  <c r="E14" i="2"/>
  <c r="P14" i="2"/>
  <c r="H14" i="2"/>
  <c r="W28" i="1"/>
  <c r="W29" i="1" s="1"/>
  <c r="AH30" i="1"/>
  <c r="R30" i="1"/>
  <c r="AF30" i="1"/>
  <c r="AE28" i="1"/>
  <c r="AE29" i="1" s="1"/>
  <c r="T28" i="1"/>
  <c r="T29" i="1" s="1"/>
  <c r="L30" i="1"/>
  <c r="Z28" i="1"/>
  <c r="Z29" i="1" s="1"/>
  <c r="AD28" i="1"/>
  <c r="AD29" i="1" s="1"/>
  <c r="AA28" i="1"/>
  <c r="AA29" i="1" s="1"/>
  <c r="AB28" i="1"/>
  <c r="AB29" i="1" s="1"/>
  <c r="T30" i="1"/>
  <c r="V28" i="1"/>
  <c r="V29" i="1" s="1"/>
  <c r="N30" i="1"/>
  <c r="X28" i="1"/>
  <c r="X29" i="1" s="1"/>
  <c r="K30" i="1"/>
  <c r="AJ28" i="1"/>
  <c r="AJ29" i="1" s="1"/>
  <c r="AB30" i="1"/>
  <c r="AH28" i="1"/>
  <c r="AH29" i="1" s="1"/>
  <c r="Z30" i="1"/>
  <c r="R28" i="1"/>
  <c r="R29" i="1" s="1"/>
  <c r="AD30" i="1"/>
  <c r="C41" i="1"/>
  <c r="P25" i="1"/>
  <c r="P15" i="1"/>
  <c r="B49" i="1"/>
  <c r="B12" i="1"/>
  <c r="B15" i="1"/>
  <c r="AF28" i="1"/>
  <c r="AF29" i="1" s="1"/>
  <c r="P18" i="1"/>
  <c r="AI28" i="1"/>
  <c r="AI29" i="1" s="1"/>
  <c r="S28" i="1"/>
  <c r="S29" i="1" s="1"/>
  <c r="AD32" i="1" l="1"/>
  <c r="AB32" i="1"/>
  <c r="AB43" i="1" s="1"/>
  <c r="Z32" i="1"/>
  <c r="Z43" i="1" s="1"/>
  <c r="M15" i="2"/>
  <c r="M16" i="2"/>
  <c r="M18" i="2"/>
  <c r="L15" i="2"/>
  <c r="L16" i="2"/>
  <c r="L18" i="2"/>
  <c r="O15" i="2"/>
  <c r="O18" i="2"/>
  <c r="O16" i="2"/>
  <c r="H15" i="2"/>
  <c r="H18" i="2"/>
  <c r="H16" i="2"/>
  <c r="F15" i="2"/>
  <c r="F18" i="2"/>
  <c r="F16" i="2"/>
  <c r="I15" i="2"/>
  <c r="I16" i="2"/>
  <c r="I18" i="2"/>
  <c r="P15" i="2"/>
  <c r="P18" i="2"/>
  <c r="P16" i="2"/>
  <c r="J15" i="2"/>
  <c r="J16" i="2"/>
  <c r="J18" i="2"/>
  <c r="G15" i="2"/>
  <c r="G16" i="2"/>
  <c r="G18" i="2"/>
  <c r="P28" i="1"/>
  <c r="P29" i="1" s="1"/>
  <c r="O25" i="2"/>
  <c r="O28" i="2" s="1"/>
  <c r="O29" i="2" s="1"/>
  <c r="K25" i="2"/>
  <c r="K28" i="2" s="1"/>
  <c r="K29" i="2" s="1"/>
  <c r="G25" i="2"/>
  <c r="G28" i="2" s="1"/>
  <c r="G29" i="2" s="1"/>
  <c r="I25" i="2"/>
  <c r="I28" i="2" s="1"/>
  <c r="I29" i="2" s="1"/>
  <c r="P25" i="2"/>
  <c r="N25" i="2"/>
  <c r="N28" i="2" s="1"/>
  <c r="N29" i="2" s="1"/>
  <c r="J25" i="2"/>
  <c r="J28" i="2" s="1"/>
  <c r="J29" i="2" s="1"/>
  <c r="F25" i="2"/>
  <c r="F28" i="2" s="1"/>
  <c r="F29" i="2" s="1"/>
  <c r="M25" i="2"/>
  <c r="M28" i="2" s="1"/>
  <c r="M29" i="2" s="1"/>
  <c r="E25" i="2"/>
  <c r="E28" i="2" s="1"/>
  <c r="E29" i="2" s="1"/>
  <c r="L25" i="2"/>
  <c r="L28" i="2" s="1"/>
  <c r="L29" i="2" s="1"/>
  <c r="H25" i="2"/>
  <c r="H28" i="2" s="1"/>
  <c r="H29" i="2" s="1"/>
  <c r="E15" i="2"/>
  <c r="E18" i="2"/>
  <c r="E16" i="2"/>
  <c r="N15" i="2"/>
  <c r="N18" i="2"/>
  <c r="N16" i="2"/>
  <c r="K15" i="2"/>
  <c r="K16" i="2"/>
  <c r="K18" i="2"/>
  <c r="B18" i="1"/>
  <c r="B19" i="1" s="1"/>
  <c r="AG30" i="1"/>
  <c r="Q30" i="1"/>
  <c r="AK28" i="1"/>
  <c r="AK29" i="1" s="1"/>
  <c r="M30" i="1"/>
  <c r="O30" i="1"/>
  <c r="U28" i="1"/>
  <c r="U29" i="1" s="1"/>
  <c r="G30" i="1"/>
  <c r="G32" i="1"/>
  <c r="AD43" i="1"/>
  <c r="AD33" i="1"/>
  <c r="AI30" i="1"/>
  <c r="AI32" i="1"/>
  <c r="H32" i="1"/>
  <c r="H30" i="1"/>
  <c r="AG28" i="1"/>
  <c r="AG29" i="1" s="1"/>
  <c r="P30" i="1"/>
  <c r="P19" i="1"/>
  <c r="Q28" i="1"/>
  <c r="Q29" i="1" s="1"/>
  <c r="AH32" i="1"/>
  <c r="V30" i="1"/>
  <c r="V32" i="1"/>
  <c r="AA30" i="1"/>
  <c r="AA32" i="1"/>
  <c r="U30" i="1"/>
  <c r="AK30" i="1"/>
  <c r="S30" i="1"/>
  <c r="S32" i="1"/>
  <c r="Y28" i="1"/>
  <c r="Y29" i="1" s="1"/>
  <c r="W30" i="1"/>
  <c r="W32" i="1"/>
  <c r="AE30" i="1"/>
  <c r="AE32" i="1"/>
  <c r="AC28" i="1"/>
  <c r="AC29" i="1" s="1"/>
  <c r="AJ32" i="1"/>
  <c r="AJ30" i="1"/>
  <c r="X32" i="1"/>
  <c r="X30" i="1"/>
  <c r="J30" i="1"/>
  <c r="D41" i="1"/>
  <c r="T32" i="1"/>
  <c r="AF32" i="1"/>
  <c r="R32" i="1"/>
  <c r="AD80" i="1" l="1"/>
  <c r="AD2" i="3"/>
  <c r="AD4" i="3" s="1"/>
  <c r="Z80" i="1"/>
  <c r="Z2" i="3"/>
  <c r="Z4" i="3" s="1"/>
  <c r="AB80" i="1"/>
  <c r="AB2" i="3"/>
  <c r="AB4" i="3" s="1"/>
  <c r="AB33" i="1"/>
  <c r="Z33" i="1"/>
  <c r="P28" i="2"/>
  <c r="P29" i="2" s="1"/>
  <c r="P48" i="2"/>
  <c r="K48" i="2"/>
  <c r="O48" i="2"/>
  <c r="N48" i="2"/>
  <c r="H48" i="2"/>
  <c r="L48" i="2"/>
  <c r="J48" i="2"/>
  <c r="E48" i="2"/>
  <c r="F48" i="2"/>
  <c r="M48" i="2"/>
  <c r="I48" i="2"/>
  <c r="G48" i="2"/>
  <c r="B30" i="1"/>
  <c r="AK32" i="1"/>
  <c r="AK33" i="1" s="1"/>
  <c r="J32" i="2"/>
  <c r="J30" i="2"/>
  <c r="J19" i="2"/>
  <c r="P30" i="2"/>
  <c r="P19" i="2"/>
  <c r="O30" i="2"/>
  <c r="O32" i="2"/>
  <c r="O19" i="2"/>
  <c r="G32" i="2"/>
  <c r="G30" i="2"/>
  <c r="G19" i="2"/>
  <c r="H32" i="2"/>
  <c r="H30" i="2"/>
  <c r="H19" i="2"/>
  <c r="M19" i="2"/>
  <c r="M32" i="2"/>
  <c r="M30" i="2"/>
  <c r="E19" i="2"/>
  <c r="E32" i="2"/>
  <c r="E30" i="2"/>
  <c r="I30" i="2"/>
  <c r="I19" i="2"/>
  <c r="I32" i="2"/>
  <c r="F32" i="2"/>
  <c r="F30" i="2"/>
  <c r="F19" i="2"/>
  <c r="L19" i="2"/>
  <c r="L32" i="2"/>
  <c r="L30" i="2"/>
  <c r="P32" i="1"/>
  <c r="P33" i="1" s="1"/>
  <c r="K19" i="2"/>
  <c r="K32" i="2"/>
  <c r="K30" i="2"/>
  <c r="N32" i="2"/>
  <c r="N30" i="2"/>
  <c r="N19" i="2"/>
  <c r="B32" i="1"/>
  <c r="B43" i="1" s="1"/>
  <c r="B80" i="1" s="1"/>
  <c r="B79" i="1" s="1"/>
  <c r="C32" i="1"/>
  <c r="C43" i="1" s="1"/>
  <c r="C30" i="1"/>
  <c r="AF33" i="1"/>
  <c r="AF43" i="1"/>
  <c r="S43" i="1"/>
  <c r="S33" i="1"/>
  <c r="U32" i="1"/>
  <c r="AA43" i="1"/>
  <c r="AA33" i="1"/>
  <c r="Q32" i="1"/>
  <c r="F30" i="1"/>
  <c r="F32" i="1"/>
  <c r="Y32" i="1"/>
  <c r="Y30" i="1"/>
  <c r="AK43" i="1"/>
  <c r="AK2" i="3" s="1"/>
  <c r="AK4" i="3" s="1"/>
  <c r="AB44" i="1"/>
  <c r="E32" i="1"/>
  <c r="E30" i="1"/>
  <c r="R43" i="1"/>
  <c r="R33" i="1"/>
  <c r="AC32" i="1"/>
  <c r="AC30" i="1"/>
  <c r="T43" i="1"/>
  <c r="T33" i="1"/>
  <c r="Z44" i="1"/>
  <c r="AJ43" i="1"/>
  <c r="AJ2" i="3" s="1"/>
  <c r="AJ4" i="3" s="1"/>
  <c r="AJ33" i="1"/>
  <c r="W33" i="1"/>
  <c r="AH43" i="1"/>
  <c r="AH33" i="1"/>
  <c r="H33" i="1"/>
  <c r="AI43" i="1"/>
  <c r="AI33" i="1"/>
  <c r="AD44" i="1"/>
  <c r="I32" i="1"/>
  <c r="I30" i="1"/>
  <c r="E41" i="1"/>
  <c r="X33" i="1"/>
  <c r="X43" i="1"/>
  <c r="AE43" i="1"/>
  <c r="AE33" i="1"/>
  <c r="V43" i="1"/>
  <c r="V33" i="1"/>
  <c r="G33" i="1"/>
  <c r="D32" i="1"/>
  <c r="D30" i="1"/>
  <c r="AG32" i="1"/>
  <c r="T80" i="1" l="1"/>
  <c r="T2" i="3"/>
  <c r="T4" i="3" s="1"/>
  <c r="AE80" i="1"/>
  <c r="AE2" i="3"/>
  <c r="AE4" i="3" s="1"/>
  <c r="AI80" i="1"/>
  <c r="AI2" i="3"/>
  <c r="AI4" i="3" s="1"/>
  <c r="AA80" i="1"/>
  <c r="AA2" i="3"/>
  <c r="AA4" i="3" s="1"/>
  <c r="AF80" i="1"/>
  <c r="AF2" i="3"/>
  <c r="AF4" i="3" s="1"/>
  <c r="X80" i="1"/>
  <c r="X2" i="3"/>
  <c r="X4" i="3" s="1"/>
  <c r="V80" i="1"/>
  <c r="V2" i="3"/>
  <c r="V4" i="3" s="1"/>
  <c r="R80" i="1"/>
  <c r="R2" i="3"/>
  <c r="R4" i="3" s="1"/>
  <c r="AH80" i="1"/>
  <c r="AH2" i="3"/>
  <c r="AH4" i="3" s="1"/>
  <c r="S80" i="1"/>
  <c r="S2" i="3"/>
  <c r="S4" i="3" s="1"/>
  <c r="C80" i="1"/>
  <c r="C81" i="1" s="1"/>
  <c r="C2" i="3"/>
  <c r="C4" i="3" s="1"/>
  <c r="P32" i="2"/>
  <c r="P33" i="2" s="1"/>
  <c r="AJ44" i="1"/>
  <c r="AJ80" i="1"/>
  <c r="AK44" i="1"/>
  <c r="AK80" i="1"/>
  <c r="AC34" i="1"/>
  <c r="AA34" i="1"/>
  <c r="AE34" i="1"/>
  <c r="P43" i="1"/>
  <c r="P2" i="3" s="1"/>
  <c r="P4" i="3" s="1"/>
  <c r="N33" i="2"/>
  <c r="E33" i="2"/>
  <c r="E43" i="2"/>
  <c r="O33" i="2"/>
  <c r="G33" i="2"/>
  <c r="G43" i="2"/>
  <c r="I33" i="2"/>
  <c r="I43" i="2"/>
  <c r="K33" i="2"/>
  <c r="K43" i="2"/>
  <c r="L33" i="2"/>
  <c r="F33" i="2"/>
  <c r="F43" i="2"/>
  <c r="M33" i="2"/>
  <c r="H43" i="2"/>
  <c r="H33" i="2"/>
  <c r="J33" i="2"/>
  <c r="J43" i="2"/>
  <c r="C33" i="1"/>
  <c r="B33" i="1"/>
  <c r="AG43" i="1"/>
  <c r="AG33" i="1"/>
  <c r="V44" i="1"/>
  <c r="AI34" i="1"/>
  <c r="F41" i="1"/>
  <c r="F43" i="1" s="1"/>
  <c r="E43" i="1"/>
  <c r="E33" i="1"/>
  <c r="Y43" i="1"/>
  <c r="AJ34" i="1"/>
  <c r="Y33" i="1"/>
  <c r="AD34" i="1"/>
  <c r="AF44" i="1"/>
  <c r="X44" i="1"/>
  <c r="B44" i="1"/>
  <c r="F33" i="1"/>
  <c r="AA44" i="1"/>
  <c r="S44" i="1"/>
  <c r="I33" i="1"/>
  <c r="R44" i="1"/>
  <c r="D43" i="1"/>
  <c r="D33" i="1"/>
  <c r="AG34" i="1"/>
  <c r="AE44" i="1"/>
  <c r="AI44" i="1"/>
  <c r="AH44" i="1"/>
  <c r="AH34" i="1"/>
  <c r="T44" i="1"/>
  <c r="AC43" i="1"/>
  <c r="AC33" i="1"/>
  <c r="AK34" i="1"/>
  <c r="Q43" i="1"/>
  <c r="AB34" i="1"/>
  <c r="Q33" i="1"/>
  <c r="C44" i="1"/>
  <c r="U43" i="1"/>
  <c r="AF34" i="1"/>
  <c r="U33" i="1"/>
  <c r="AC80" i="1" l="1"/>
  <c r="AC2" i="3"/>
  <c r="AC4" i="3" s="1"/>
  <c r="Y80" i="1"/>
  <c r="Y2" i="3"/>
  <c r="Y4" i="3" s="1"/>
  <c r="U80" i="1"/>
  <c r="U2" i="3"/>
  <c r="U4" i="3" s="1"/>
  <c r="Q80" i="1"/>
  <c r="Q2" i="3"/>
  <c r="Q4" i="3" s="1"/>
  <c r="AG80" i="1"/>
  <c r="AG2" i="3"/>
  <c r="AG4" i="3" s="1"/>
  <c r="D80" i="1"/>
  <c r="D81" i="1" s="1"/>
  <c r="D2" i="3"/>
  <c r="D4" i="3" s="1"/>
  <c r="E80" i="1"/>
  <c r="E81" i="1" s="1"/>
  <c r="E2" i="3"/>
  <c r="E4" i="3" s="1"/>
  <c r="F80" i="1"/>
  <c r="F81" i="1" s="1"/>
  <c r="F2" i="3"/>
  <c r="F4" i="3" s="1"/>
  <c r="P44" i="1"/>
  <c r="P80" i="1"/>
  <c r="P78" i="1" s="1"/>
  <c r="K44" i="2"/>
  <c r="G44" i="2"/>
  <c r="J44" i="2"/>
  <c r="H44" i="2"/>
  <c r="F44" i="2"/>
  <c r="I44" i="2"/>
  <c r="E44" i="2"/>
  <c r="F44" i="1"/>
  <c r="U44" i="1"/>
  <c r="AC44" i="1"/>
  <c r="AK45" i="1"/>
  <c r="Q44" i="1"/>
  <c r="AI45" i="1"/>
  <c r="G41" i="1"/>
  <c r="G43" i="1" s="1"/>
  <c r="E44" i="1"/>
  <c r="D44" i="1"/>
  <c r="AJ45" i="1"/>
  <c r="Y44" i="1"/>
  <c r="AG44" i="1"/>
  <c r="G80" i="1" l="1"/>
  <c r="G81" i="1" s="1"/>
  <c r="G2" i="3"/>
  <c r="G4" i="3" s="1"/>
  <c r="Q79" i="1"/>
  <c r="Q78" i="1" s="1"/>
  <c r="P74" i="1"/>
  <c r="P75" i="1" s="1"/>
  <c r="H41" i="1"/>
  <c r="H43" i="1" s="1"/>
  <c r="G44" i="1"/>
  <c r="H80" i="1" l="1"/>
  <c r="H81" i="1" s="1"/>
  <c r="H2" i="3"/>
  <c r="H4" i="3" s="1"/>
  <c r="R79" i="1"/>
  <c r="R78" i="1" s="1"/>
  <c r="Q74" i="1"/>
  <c r="Q75" i="1" s="1"/>
  <c r="I41" i="1"/>
  <c r="I43" i="1" s="1"/>
  <c r="H44" i="1"/>
  <c r="I80" i="1" l="1"/>
  <c r="I81" i="1" s="1"/>
  <c r="I2" i="3"/>
  <c r="I4" i="3" s="1"/>
  <c r="S79" i="1"/>
  <c r="S78" i="1" s="1"/>
  <c r="R74" i="1"/>
  <c r="R75" i="1" s="1"/>
  <c r="J41" i="1"/>
  <c r="K41" i="1"/>
  <c r="I44" i="1"/>
  <c r="T79" i="1" l="1"/>
  <c r="T78" i="1" s="1"/>
  <c r="S74" i="1"/>
  <c r="S75" i="1" s="1"/>
  <c r="N48" i="1"/>
  <c r="N28" i="1"/>
  <c r="N29" i="1" s="1"/>
  <c r="M28" i="1"/>
  <c r="M29" i="1" s="1"/>
  <c r="L28" i="1"/>
  <c r="L29" i="1" s="1"/>
  <c r="L48" i="1"/>
  <c r="K48" i="1"/>
  <c r="K28" i="1"/>
  <c r="K29" i="1" s="1"/>
  <c r="K32" i="1"/>
  <c r="K33" i="1" s="1"/>
  <c r="J28" i="1"/>
  <c r="J29" i="1" s="1"/>
  <c r="M48" i="1"/>
  <c r="J48" i="1"/>
  <c r="O28" i="1"/>
  <c r="O29" i="1" s="1"/>
  <c r="O48" i="1"/>
  <c r="U79" i="1" l="1"/>
  <c r="U78" i="1" s="1"/>
  <c r="T74" i="1"/>
  <c r="T75" i="1" s="1"/>
  <c r="J32" i="1"/>
  <c r="J33" i="1" s="1"/>
  <c r="N32" i="1"/>
  <c r="N43" i="1" s="1"/>
  <c r="M32" i="1"/>
  <c r="M43" i="1" s="1"/>
  <c r="O32" i="1"/>
  <c r="L32" i="1"/>
  <c r="M33" i="1"/>
  <c r="K43" i="1"/>
  <c r="M80" i="1" l="1"/>
  <c r="M81" i="1" s="1"/>
  <c r="M2" i="3"/>
  <c r="M4" i="3" s="1"/>
  <c r="N80" i="1"/>
  <c r="N81" i="1" s="1"/>
  <c r="N2" i="3"/>
  <c r="N4" i="3" s="1"/>
  <c r="K80" i="1"/>
  <c r="K81" i="1" s="1"/>
  <c r="K2" i="3"/>
  <c r="K4" i="3" s="1"/>
  <c r="M44" i="1"/>
  <c r="V79" i="1"/>
  <c r="V78" i="1" s="1"/>
  <c r="U74" i="1"/>
  <c r="U75" i="1" s="1"/>
  <c r="J43" i="1"/>
  <c r="N33" i="1"/>
  <c r="X34" i="1"/>
  <c r="Y34" i="1"/>
  <c r="S34" i="1"/>
  <c r="N44" i="1"/>
  <c r="T34" i="1"/>
  <c r="V34" i="1"/>
  <c r="P34" i="1"/>
  <c r="U34" i="1"/>
  <c r="R34" i="1"/>
  <c r="N34" i="1"/>
  <c r="K44" i="1"/>
  <c r="L33" i="1"/>
  <c r="L43" i="1"/>
  <c r="W34" i="1"/>
  <c r="Q34" i="1"/>
  <c r="Z34" i="1"/>
  <c r="O33" i="1"/>
  <c r="O43" i="1"/>
  <c r="M34" i="1"/>
  <c r="O34" i="1"/>
  <c r="L80" i="1" l="1"/>
  <c r="L81" i="1" s="1"/>
  <c r="L2" i="3"/>
  <c r="L4" i="3" s="1"/>
  <c r="J80" i="1"/>
  <c r="J81" i="1" s="1"/>
  <c r="J2" i="3"/>
  <c r="J4" i="3" s="1"/>
  <c r="O80" i="1"/>
  <c r="O81" i="1" s="1"/>
  <c r="O2" i="3"/>
  <c r="O4" i="3" s="1"/>
  <c r="W79" i="1"/>
  <c r="V74" i="1"/>
  <c r="V75" i="1" s="1"/>
  <c r="J44" i="1"/>
  <c r="O45" i="1"/>
  <c r="T45" i="1"/>
  <c r="V45" i="1"/>
  <c r="N45" i="1"/>
  <c r="U45" i="1"/>
  <c r="O44" i="1"/>
  <c r="L44" i="1"/>
  <c r="R45" i="1"/>
  <c r="P45" i="1"/>
  <c r="M45" i="1"/>
  <c r="Q45" i="1"/>
  <c r="S45" i="1"/>
  <c r="O38" i="2" l="1"/>
  <c r="O41" i="2" s="1"/>
  <c r="O43" i="2" s="1"/>
  <c r="O44" i="2" s="1"/>
  <c r="Q38" i="2" l="1"/>
  <c r="Q41" i="2" s="1"/>
  <c r="Q43" i="2" s="1"/>
  <c r="Q44" i="2" s="1"/>
  <c r="M38" i="2"/>
  <c r="M41" i="2" s="1"/>
  <c r="M43" i="2" s="1"/>
  <c r="M44" i="2" s="1"/>
  <c r="P38" i="2"/>
  <c r="P41" i="2" s="1"/>
  <c r="P43" i="2" s="1"/>
  <c r="P44" i="2" s="1"/>
  <c r="U38" i="2"/>
  <c r="U41" i="2" s="1"/>
  <c r="U43" i="2" s="1"/>
  <c r="U44" i="2" s="1"/>
  <c r="V38" i="2"/>
  <c r="V41" i="2" s="1"/>
  <c r="V43" i="2" s="1"/>
  <c r="V44" i="2" s="1"/>
  <c r="W41" i="1"/>
  <c r="W43" i="1" s="1"/>
  <c r="W2" i="3" s="1"/>
  <c r="W4" i="3" s="1"/>
  <c r="L38" i="2"/>
  <c r="L41" i="2" s="1"/>
  <c r="L43" i="2" s="1"/>
  <c r="L44" i="2" s="1"/>
  <c r="N38" i="2"/>
  <c r="N41" i="2" s="1"/>
  <c r="N43" i="2" s="1"/>
  <c r="N44" i="2" s="1"/>
  <c r="T38" i="2"/>
  <c r="T41" i="2" s="1"/>
  <c r="T43" i="2" s="1"/>
  <c r="T44" i="2" s="1"/>
  <c r="S38" i="2"/>
  <c r="S41" i="2" s="1"/>
  <c r="S43" i="2" s="1"/>
  <c r="S44" i="2" s="1"/>
  <c r="W38" i="2"/>
  <c r="W41" i="2" s="1"/>
  <c r="W43" i="2" s="1"/>
  <c r="W44" i="2" s="1"/>
  <c r="R38" i="2"/>
  <c r="R41" i="2" s="1"/>
  <c r="R43" i="2" s="1"/>
  <c r="R44" i="2" s="1"/>
  <c r="AA45" i="1" l="1"/>
  <c r="Z45" i="1"/>
  <c r="AD45" i="1"/>
  <c r="W80" i="1"/>
  <c r="W78" i="1" s="1"/>
  <c r="AH45" i="1"/>
  <c r="X45" i="1"/>
  <c r="W45" i="1"/>
  <c r="W44" i="1"/>
  <c r="AB45" i="1"/>
  <c r="AE45" i="1"/>
  <c r="Y45" i="1"/>
  <c r="AG45" i="1"/>
  <c r="AC45" i="1"/>
  <c r="AF45" i="1"/>
  <c r="W74" i="1" l="1"/>
  <c r="W75" i="1" s="1"/>
  <c r="X79" i="1"/>
  <c r="X78" i="1" s="1"/>
  <c r="Y79" i="1" l="1"/>
  <c r="Y78" i="1" s="1"/>
  <c r="X74" i="1"/>
  <c r="X75" i="1" s="1"/>
  <c r="Y74" i="1" l="1"/>
  <c r="Y75" i="1" s="1"/>
  <c r="Z79" i="1"/>
  <c r="Z78" i="1" s="1"/>
  <c r="Z74" i="1" l="1"/>
  <c r="Z75" i="1" s="1"/>
  <c r="AA79" i="1"/>
  <c r="AA78" i="1" s="1"/>
  <c r="AA74" i="1" l="1"/>
  <c r="AA75" i="1" s="1"/>
  <c r="AB79" i="1"/>
  <c r="AB78" i="1" s="1"/>
  <c r="AC79" i="1" l="1"/>
  <c r="AC78" i="1" s="1"/>
  <c r="AB74" i="1"/>
  <c r="AB75" i="1" s="1"/>
  <c r="AC74" i="1" l="1"/>
  <c r="AC75" i="1" s="1"/>
  <c r="AD79" i="1"/>
  <c r="AD78" i="1" s="1"/>
  <c r="AE79" i="1" l="1"/>
  <c r="AE78" i="1" s="1"/>
  <c r="AD74" i="1"/>
  <c r="AD75" i="1" s="1"/>
  <c r="AE74" i="1" l="1"/>
  <c r="AE75" i="1" s="1"/>
  <c r="AF79" i="1"/>
  <c r="AF78" i="1" s="1"/>
  <c r="AG79" i="1" l="1"/>
  <c r="AG78" i="1" s="1"/>
  <c r="AF74" i="1"/>
  <c r="AF75" i="1" s="1"/>
  <c r="AH79" i="1" l="1"/>
  <c r="AH78" i="1" s="1"/>
  <c r="AG74" i="1"/>
  <c r="AG75" i="1" s="1"/>
  <c r="AI79" i="1" l="1"/>
  <c r="AI78" i="1" s="1"/>
  <c r="AH74" i="1"/>
  <c r="AH75" i="1" s="1"/>
  <c r="AJ79" i="1" l="1"/>
  <c r="AJ78" i="1" s="1"/>
  <c r="AI74" i="1"/>
  <c r="AI75" i="1" s="1"/>
  <c r="AK79" i="1" l="1"/>
  <c r="AK78" i="1" s="1"/>
  <c r="AK74" i="1" s="1"/>
  <c r="AK75" i="1" s="1"/>
  <c r="AJ74" i="1"/>
  <c r="AJ75" i="1" s="1"/>
</calcChain>
</file>

<file path=xl/sharedStrings.xml><?xml version="1.0" encoding="utf-8"?>
<sst xmlns="http://schemas.openxmlformats.org/spreadsheetml/2006/main" count="232" uniqueCount="110">
  <si>
    <t>Profit and Loss</t>
  </si>
  <si>
    <t>Forecast</t>
  </si>
  <si>
    <t>Revenue</t>
  </si>
  <si>
    <t>Cost of Goods Sold</t>
  </si>
  <si>
    <t>Gross Margin</t>
  </si>
  <si>
    <t>as a % of sales</t>
  </si>
  <si>
    <t>Direct labor</t>
  </si>
  <si>
    <t>Direct LER</t>
  </si>
  <si>
    <t>Contribution Margin</t>
  </si>
  <si>
    <t>Operating expenses:</t>
  </si>
  <si>
    <t>Facilities</t>
  </si>
  <si>
    <t>Marketing</t>
  </si>
  <si>
    <t>Management Labor</t>
  </si>
  <si>
    <t>Payroll Tax and Benefit</t>
  </si>
  <si>
    <t>Other Operating Expense</t>
  </si>
  <si>
    <t>Total operating expenses</t>
  </si>
  <si>
    <t>OpEx as % of Sales</t>
  </si>
  <si>
    <t>Management LER</t>
  </si>
  <si>
    <t>Net operating income</t>
  </si>
  <si>
    <t>NOI as % to Sales</t>
  </si>
  <si>
    <t>R12 Net Operating Income</t>
  </si>
  <si>
    <t>Other income (expense):</t>
  </si>
  <si>
    <t>Other income  (expense)</t>
  </si>
  <si>
    <t>Depreciation</t>
  </si>
  <si>
    <t>Interest expense</t>
  </si>
  <si>
    <t>Other Expense</t>
  </si>
  <si>
    <t>Total other income (expense)</t>
  </si>
  <si>
    <t>Net Income</t>
  </si>
  <si>
    <t>Net Income as % of Sales</t>
  </si>
  <si>
    <t>R12 Net Income</t>
  </si>
  <si>
    <t>Marketing (as % to Sales)</t>
  </si>
  <si>
    <t>Payroll Taxes and Benefit (as % of Labor)</t>
  </si>
  <si>
    <t>Other Operating Expense (as % to GM)</t>
  </si>
  <si>
    <t>Monthly Template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</si>
  <si>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</si>
  <si>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</si>
  <si>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</si>
  <si>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</si>
  <si>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</si>
  <si>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</si>
  <si>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</si>
  <si>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</si>
  <si>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</si>
  <si>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</si>
  <si>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</si>
  <si>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</si>
  <si>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</si>
  <si>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</si>
  <si>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</si>
  <si>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</si>
  <si>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</si>
  <si>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</si>
  <si>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</si>
  <si>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</si>
  <si>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</si>
  <si>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</si>
  <si>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</si>
  <si>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</si>
  <si>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</si>
  <si>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</si>
  <si>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</si>
  <si>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</si>
  <si>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</si>
  <si>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</si>
  <si>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</si>
  <si>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</si>
  <si>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</si>
  <si>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</si>
  <si>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</si>
  <si>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</si>
  <si>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Actual</t>
  </si>
  <si>
    <t>YoY % change</t>
  </si>
  <si>
    <t>Balance Sheet</t>
  </si>
  <si>
    <t>Trade Capital</t>
  </si>
  <si>
    <t>Accounts Receivable</t>
  </si>
  <si>
    <t>Inventory</t>
  </si>
  <si>
    <t>Other Current Assets</t>
  </si>
  <si>
    <t>Accounts Payable</t>
  </si>
  <si>
    <t>Deferred Revenue</t>
  </si>
  <si>
    <t>Other Liabilities</t>
  </si>
  <si>
    <t>Infrastructure Capital</t>
  </si>
  <si>
    <t>Net Book Value of Fixed Assets</t>
  </si>
  <si>
    <t>Debt on Fixed Assets</t>
  </si>
  <si>
    <t>Buffer Capital</t>
  </si>
  <si>
    <t>Cash</t>
  </si>
  <si>
    <t>LOC</t>
  </si>
  <si>
    <t>Key Drivers</t>
  </si>
  <si>
    <t>A/R Days</t>
  </si>
  <si>
    <t>Inventory Days</t>
  </si>
  <si>
    <t>A/P Days</t>
  </si>
  <si>
    <t>Deferred Revenue Days</t>
  </si>
  <si>
    <t>Equity</t>
  </si>
  <si>
    <t>Starting Equity</t>
  </si>
  <si>
    <t>Profit (Loss)</t>
  </si>
  <si>
    <t>Contribution (Distribution)</t>
  </si>
  <si>
    <t>Rolling 12 Month</t>
  </si>
  <si>
    <t>Trade Capital as % of Annualized Revenue</t>
  </si>
  <si>
    <t>Monthly Net Income $</t>
  </si>
  <si>
    <t>Change in Trade Capital $</t>
  </si>
  <si>
    <t>Operating Cash Flow</t>
  </si>
  <si>
    <t>Services Case Study</t>
  </si>
  <si>
    <t>Salaires</t>
  </si>
  <si>
    <t>Benefits</t>
  </si>
  <si>
    <t>Rent</t>
  </si>
  <si>
    <t>x 2.5</t>
  </si>
  <si>
    <t>Keeping Worker Paid Loan - Estimate</t>
  </si>
  <si>
    <t>Validate with detail records</t>
  </si>
  <si>
    <t>Utilities</t>
  </si>
  <si>
    <t>FICA &amp; Medicare excluded</t>
  </si>
  <si>
    <t>Salaries over $100k to be 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</si>
</sst>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1"/>
      <color indexed="10"/>
      <name val="Verdana"/>
      <family val="2"/>
    </font>
    <font>
      <sz val="11"/>
      <color theme="0"/>
      <name val="Verdana"/>
      <family val="2"/>
    </font>
    <font>
      <i/>
      <sz val="11"/>
      <color theme="1"/>
      <name val="Verdana"/>
      <family val="2"/>
    </font>
    <font>
      <i/>
      <sz val="11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61">
    <xf numFmtId="0" fontId="0" fillId="0" borderId="0" xfId="0"/>
    <xf numFmtId="0" fontId="3" fillId="0" borderId="0" xfId="3" applyFont="1" applyAlignment="1">
      <alignment horizontal="left"/>
    </xf>
    <xf numFmtId="0" fontId="4" fillId="0" borderId="0" xfId="0" applyFont="1"/>
    <xf numFmtId="9" fontId="6" fillId="0" borderId="0" xfId="2" applyFont="1" applyFill="1" applyAlignment="1">
      <alignment horizontal="center"/>
    </xf>
    <xf numFmtId="0" fontId="7" fillId="0" borderId="0" xfId="3" applyFont="1" applyFill="1"/>
    <xf numFmtId="0" fontId="8" fillId="2" borderId="0" xfId="0" applyFont="1" applyFill="1" applyAlignment="1">
      <alignment horizontal="center"/>
    </xf>
    <xf numFmtId="0" fontId="6" fillId="3" borderId="0" xfId="3" applyFont="1" applyFill="1"/>
    <xf numFmtId="164" fontId="5" fillId="3" borderId="0" xfId="1" applyNumberFormat="1" applyFont="1" applyFill="1" applyAlignment="1">
      <alignment horizontal="left" indent="2"/>
    </xf>
    <xf numFmtId="164" fontId="4" fillId="0" borderId="0" xfId="1" applyNumberFormat="1" applyFont="1" applyFill="1"/>
    <xf numFmtId="164" fontId="4" fillId="0" borderId="0" xfId="1" applyNumberFormat="1" applyFont="1"/>
    <xf numFmtId="164" fontId="6" fillId="3" borderId="0" xfId="1" applyNumberFormat="1" applyFont="1" applyFill="1"/>
    <xf numFmtId="164" fontId="4" fillId="0" borderId="1" xfId="1" applyNumberFormat="1" applyFont="1" applyFill="1" applyBorder="1"/>
    <xf numFmtId="0" fontId="6" fillId="3" borderId="0" xfId="3" applyFont="1" applyFill="1" applyAlignment="1">
      <alignment horizontal="right"/>
    </xf>
    <xf numFmtId="9" fontId="4" fillId="0" borderId="0" xfId="2" applyFont="1" applyFill="1"/>
    <xf numFmtId="0" fontId="5" fillId="3" borderId="0" xfId="3" applyFont="1" applyFill="1" applyAlignment="1">
      <alignment horizontal="right"/>
    </xf>
    <xf numFmtId="164" fontId="4" fillId="2" borderId="1" xfId="1" applyNumberFormat="1" applyFont="1" applyFill="1" applyBorder="1"/>
    <xf numFmtId="9" fontId="9" fillId="0" borderId="0" xfId="2" applyFont="1"/>
    <xf numFmtId="164" fontId="5" fillId="3" borderId="0" xfId="1" applyNumberFormat="1" applyFont="1" applyFill="1" applyAlignment="1">
      <alignment horizontal="left" indent="4"/>
    </xf>
    <xf numFmtId="164" fontId="4" fillId="0" borderId="2" xfId="1" applyNumberFormat="1" applyFont="1" applyBorder="1"/>
    <xf numFmtId="164" fontId="5" fillId="3" borderId="0" xfId="1" applyNumberFormat="1" applyFont="1" applyFill="1"/>
    <xf numFmtId="164" fontId="6" fillId="3" borderId="0" xfId="1" applyNumberFormat="1" applyFont="1" applyFill="1" applyAlignment="1">
      <alignment horizontal="left" indent="1"/>
    </xf>
    <xf numFmtId="164" fontId="4" fillId="2" borderId="0" xfId="1" applyNumberFormat="1" applyFont="1" applyFill="1"/>
    <xf numFmtId="164" fontId="4" fillId="0" borderId="1" xfId="1" applyNumberFormat="1" applyFont="1" applyBorder="1"/>
    <xf numFmtId="0" fontId="10" fillId="3" borderId="0" xfId="3" applyFont="1" applyFill="1" applyAlignment="1">
      <alignment horizontal="right"/>
    </xf>
    <xf numFmtId="43" fontId="9" fillId="0" borderId="0" xfId="1" applyFont="1"/>
    <xf numFmtId="9" fontId="4" fillId="0" borderId="0" xfId="2" applyFont="1"/>
    <xf numFmtId="0" fontId="5" fillId="3" borderId="0" xfId="3" applyFont="1" applyFill="1"/>
    <xf numFmtId="164" fontId="4" fillId="0" borderId="0" xfId="0" applyNumberFormat="1" applyFont="1"/>
    <xf numFmtId="164" fontId="4" fillId="0" borderId="0" xfId="1" applyNumberFormat="1" applyFont="1" applyBorder="1"/>
    <xf numFmtId="164" fontId="4" fillId="0" borderId="3" xfId="1" applyNumberFormat="1" applyFont="1" applyBorder="1"/>
    <xf numFmtId="164" fontId="10" fillId="3" borderId="0" xfId="1" applyNumberFormat="1" applyFont="1" applyFill="1" applyAlignment="1">
      <alignment horizontal="right"/>
    </xf>
    <xf numFmtId="0" fontId="6" fillId="0" borderId="0" xfId="4" applyFont="1" applyFill="1" applyAlignment="1">
      <alignment horizontal="right"/>
    </xf>
    <xf numFmtId="165" fontId="4" fillId="0" borderId="0" xfId="2" applyNumberFormat="1" applyFont="1" applyFill="1"/>
    <xf numFmtId="0" fontId="4" fillId="0" borderId="0" xfId="0" applyFont="1" applyAlignment="1">
      <alignment horizontal="right"/>
    </xf>
    <xf numFmtId="9" fontId="4" fillId="2" borderId="0" xfId="2" applyFont="1" applyFill="1"/>
    <xf numFmtId="0" fontId="8" fillId="4" borderId="0" xfId="0" applyFont="1" applyFill="1" applyAlignment="1">
      <alignment horizontal="center"/>
    </xf>
    <xf numFmtId="14" fontId="5" fillId="0" borderId="0" xfId="3" applyNumberFormat="1" applyFont="1" applyAlignment="1">
      <alignment horizontal="right"/>
    </xf>
    <xf numFmtId="43" fontId="9" fillId="0" borderId="0" xfId="1" applyFont="1" applyFill="1"/>
    <xf numFmtId="0" fontId="11" fillId="0" borderId="0" xfId="0" applyFont="1"/>
    <xf numFmtId="164" fontId="4" fillId="0" borderId="0" xfId="1" applyNumberFormat="1" applyFont="1" applyAlignment="1">
      <alignment horizontal="left" indent="1"/>
    </xf>
    <xf numFmtId="164" fontId="11" fillId="0" borderId="0" xfId="0" applyNumberFormat="1" applyFont="1"/>
    <xf numFmtId="164" fontId="11" fillId="0" borderId="0" xfId="1" applyNumberFormat="1" applyFont="1" applyFill="1"/>
    <xf numFmtId="164" fontId="11" fillId="0" borderId="0" xfId="1" applyNumberFormat="1" applyFont="1"/>
    <xf numFmtId="43" fontId="4" fillId="0" borderId="0" xfId="1" applyFont="1"/>
    <xf numFmtId="43" fontId="4" fillId="2" borderId="0" xfId="1" applyFont="1" applyFill="1"/>
    <xf numFmtId="164" fontId="4" fillId="2" borderId="0" xfId="0" applyNumberFormat="1" applyFont="1" applyFill="1"/>
    <xf numFmtId="0" fontId="4" fillId="0" borderId="0" xfId="0" applyFont="1" applyFill="1"/>
    <xf numFmtId="164" fontId="11" fillId="0" borderId="0" xfId="0" applyNumberFormat="1" applyFont="1" applyFill="1"/>
    <xf numFmtId="164" fontId="4" fillId="0" borderId="0" xfId="0" applyNumberFormat="1" applyFont="1" applyFill="1"/>
    <xf numFmtId="43" fontId="4" fillId="0" borderId="0" xfId="1" applyFont="1" applyFill="1"/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/>
    <xf numFmtId="0" fontId="9" fillId="0" borderId="0" xfId="0" applyFont="1"/>
    <xf numFmtId="9" fontId="9" fillId="0" borderId="0" xfId="2" applyFont="1" applyFill="1"/>
    <xf numFmtId="164" fontId="9" fillId="0" borderId="0" xfId="2" applyNumberFormat="1" applyFont="1" applyFill="1"/>
    <xf numFmtId="164" fontId="0" fillId="0" borderId="0" xfId="1" applyNumberFormat="1" applyFont="1"/>
    <xf numFmtId="43" fontId="0" fillId="0" borderId="0" xfId="1" applyFont="1"/>
    <xf numFmtId="164" fontId="4" fillId="5" borderId="0" xfId="1" applyNumberFormat="1" applyFont="1" applyFill="1"/>
    <xf numFmtId="0" fontId="12" fillId="0" borderId="0" xfId="0" applyFont="1"/>
    <xf numFmtId="164" fontId="4" fillId="5" borderId="1" xfId="1" applyNumberFormat="1" applyFont="1" applyFill="1" applyBorder="1"/>
    <xf numFmtId="0" fontId="4" fillId="0" borderId="1" xfId="0" applyFont="1" applyBorder="1" applyAlignment="1">
      <alignment horizontal="right"/>
    </xf>
  </cellXfs>
  <cellStyles count="5">
    <cellStyle name="Comma" xfId="1" builtinId="3"/>
    <cellStyle name="Normal" xfId="0" builtinId="0"/>
    <cellStyle name="Normal 2 2" xfId="4" xr:uid="{21E6B468-61E1-4CCD-B280-8C2578F9099A}"/>
    <cellStyle name="Normal 242" xfId="3" xr:uid="{DABF13BD-FEB9-491D-B6F6-26D2C1B2B05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Monthly</a:t>
            </a:r>
            <a:r>
              <a:rPr lang="en-US" b="1" baseline="0"/>
              <a:t> Net Income $, Change in Trade Capital $, and Operating Cash Flow $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Data'!$A$2</c:f>
              <c:strCache>
                <c:ptCount val="1"/>
                <c:pt idx="0">
                  <c:v> Monthly Net Income $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Data'!$B$1:$AK$1</c:f>
              <c:strCache>
                <c:ptCount val="36"/>
                <c:pt idx="0">
                  <c:v> 2019-01 </c:v>
                </c:pt>
                <c:pt idx="1">
                  <c:v> 2019-02 </c:v>
                </c:pt>
                <c:pt idx="2">
                  <c:v> 2019-03 </c:v>
                </c:pt>
                <c:pt idx="3">
                  <c:v> 2019-04 </c:v>
                </c:pt>
                <c:pt idx="4">
                  <c:v> 2019-05 </c:v>
                </c:pt>
                <c:pt idx="5">
                  <c:v> 2019-06 </c:v>
                </c:pt>
                <c:pt idx="6">
                  <c:v> 2019-07 </c:v>
                </c:pt>
                <c:pt idx="7">
                  <c:v> 2019-08 </c:v>
                </c:pt>
                <c:pt idx="8">
                  <c:v> 2019-09 </c:v>
                </c:pt>
                <c:pt idx="9">
                  <c:v> 2019-10 </c:v>
                </c:pt>
                <c:pt idx="10">
                  <c:v> 2019-11 </c:v>
                </c:pt>
                <c:pt idx="11">
                  <c:v> 2019-12 </c:v>
                </c:pt>
                <c:pt idx="12">
                  <c:v> 2020-01 </c:v>
                </c:pt>
                <c:pt idx="13">
                  <c:v> 2020-02 </c:v>
                </c:pt>
                <c:pt idx="14">
                  <c:v> 2020-03 </c:v>
                </c:pt>
                <c:pt idx="15">
                  <c:v> 2020-04 </c:v>
                </c:pt>
                <c:pt idx="16">
                  <c:v> 2020-05 </c:v>
                </c:pt>
                <c:pt idx="17">
                  <c:v> 2020-06 </c:v>
                </c:pt>
                <c:pt idx="18">
                  <c:v> 2020-07 </c:v>
                </c:pt>
                <c:pt idx="19">
                  <c:v> 2020-08 </c:v>
                </c:pt>
                <c:pt idx="20">
                  <c:v> 2020-09 </c:v>
                </c:pt>
                <c:pt idx="21">
                  <c:v> 2020-10 </c:v>
                </c:pt>
                <c:pt idx="22">
                  <c:v> 2020-11 </c:v>
                </c:pt>
                <c:pt idx="23">
                  <c:v> 2020-12 </c:v>
                </c:pt>
                <c:pt idx="24">
                  <c:v> 2021-01 </c:v>
                </c:pt>
                <c:pt idx="25">
                  <c:v> 2021-02 </c:v>
                </c:pt>
                <c:pt idx="26">
                  <c:v> 2021-03 </c:v>
                </c:pt>
                <c:pt idx="27">
                  <c:v> 2021-04 </c:v>
                </c:pt>
                <c:pt idx="28">
                  <c:v> 2021-05 </c:v>
                </c:pt>
                <c:pt idx="29">
                  <c:v> 2021-06 </c:v>
                </c:pt>
                <c:pt idx="30">
                  <c:v> 2021-07 </c:v>
                </c:pt>
                <c:pt idx="31">
                  <c:v> 2021-08 </c:v>
                </c:pt>
                <c:pt idx="32">
                  <c:v> 2021-09 </c:v>
                </c:pt>
                <c:pt idx="33">
                  <c:v> 2021-10 </c:v>
                </c:pt>
                <c:pt idx="34">
                  <c:v> 2021-11 </c:v>
                </c:pt>
                <c:pt idx="35">
                  <c:v> 2021-12 </c:v>
                </c:pt>
              </c:strCache>
            </c:strRef>
          </c:cat>
          <c:val>
            <c:numRef>
              <c:f>'Graph Data'!$B$2:$AK$2</c:f>
              <c:numCache>
                <c:formatCode>_(* #,##0.00_);_(* \(#,##0.00\);_(* "-"??_);_(@_)</c:formatCode>
                <c:ptCount val="36"/>
                <c:pt idx="1">
                  <c:v>14000</c:v>
                </c:pt>
                <c:pt idx="2">
                  <c:v>22000</c:v>
                </c:pt>
                <c:pt idx="3">
                  <c:v>-6000</c:v>
                </c:pt>
                <c:pt idx="4">
                  <c:v>54000</c:v>
                </c:pt>
                <c:pt idx="5">
                  <c:v>48000</c:v>
                </c:pt>
                <c:pt idx="6">
                  <c:v>-12000</c:v>
                </c:pt>
                <c:pt idx="7">
                  <c:v>23000</c:v>
                </c:pt>
                <c:pt idx="8">
                  <c:v>30000</c:v>
                </c:pt>
                <c:pt idx="9">
                  <c:v>49000</c:v>
                </c:pt>
                <c:pt idx="10">
                  <c:v>-14000</c:v>
                </c:pt>
                <c:pt idx="11">
                  <c:v>50000</c:v>
                </c:pt>
                <c:pt idx="12">
                  <c:v>83000</c:v>
                </c:pt>
                <c:pt idx="13">
                  <c:v>35000</c:v>
                </c:pt>
                <c:pt idx="14">
                  <c:v>-86410</c:v>
                </c:pt>
                <c:pt idx="15">
                  <c:v>-70910</c:v>
                </c:pt>
                <c:pt idx="16">
                  <c:v>-200510</c:v>
                </c:pt>
                <c:pt idx="17">
                  <c:v>-59910</c:v>
                </c:pt>
                <c:pt idx="18">
                  <c:v>-59910</c:v>
                </c:pt>
                <c:pt idx="19">
                  <c:v>-38618.333333333336</c:v>
                </c:pt>
                <c:pt idx="20">
                  <c:v>-43910</c:v>
                </c:pt>
                <c:pt idx="21">
                  <c:v>-21743.333333333332</c:v>
                </c:pt>
                <c:pt idx="22">
                  <c:v>-21639.166666666668</c:v>
                </c:pt>
                <c:pt idx="23">
                  <c:v>2173.3333333333335</c:v>
                </c:pt>
                <c:pt idx="24">
                  <c:v>2569.1666666666665</c:v>
                </c:pt>
                <c:pt idx="25">
                  <c:v>26548.333333333332</c:v>
                </c:pt>
                <c:pt idx="26">
                  <c:v>26715</c:v>
                </c:pt>
                <c:pt idx="27">
                  <c:v>50548.333333333336</c:v>
                </c:pt>
                <c:pt idx="28">
                  <c:v>50715</c:v>
                </c:pt>
                <c:pt idx="29">
                  <c:v>51006.666666666664</c:v>
                </c:pt>
                <c:pt idx="30">
                  <c:v>51090</c:v>
                </c:pt>
                <c:pt idx="31">
                  <c:v>51090</c:v>
                </c:pt>
                <c:pt idx="32">
                  <c:v>51090</c:v>
                </c:pt>
                <c:pt idx="33">
                  <c:v>51090</c:v>
                </c:pt>
                <c:pt idx="34">
                  <c:v>51090</c:v>
                </c:pt>
                <c:pt idx="35">
                  <c:v>51090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6-454D-BD7C-C8C0E49E08CF}"/>
            </c:ext>
          </c:extLst>
        </c:ser>
        <c:ser>
          <c:idx val="1"/>
          <c:order val="1"/>
          <c:tx>
            <c:strRef>
              <c:f>'Graph Data'!$A$3</c:f>
              <c:strCache>
                <c:ptCount val="1"/>
                <c:pt idx="0">
                  <c:v> Change in Trade Capital $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Data'!$B$1:$AK$1</c:f>
              <c:strCache>
                <c:ptCount val="36"/>
                <c:pt idx="0">
                  <c:v> 2019-01 </c:v>
                </c:pt>
                <c:pt idx="1">
                  <c:v> 2019-02 </c:v>
                </c:pt>
                <c:pt idx="2">
                  <c:v> 2019-03 </c:v>
                </c:pt>
                <c:pt idx="3">
                  <c:v> 2019-04 </c:v>
                </c:pt>
                <c:pt idx="4">
                  <c:v> 2019-05 </c:v>
                </c:pt>
                <c:pt idx="5">
                  <c:v> 2019-06 </c:v>
                </c:pt>
                <c:pt idx="6">
                  <c:v> 2019-07 </c:v>
                </c:pt>
                <c:pt idx="7">
                  <c:v> 2019-08 </c:v>
                </c:pt>
                <c:pt idx="8">
                  <c:v> 2019-09 </c:v>
                </c:pt>
                <c:pt idx="9">
                  <c:v> 2019-10 </c:v>
                </c:pt>
                <c:pt idx="10">
                  <c:v> 2019-11 </c:v>
                </c:pt>
                <c:pt idx="11">
                  <c:v> 2019-12 </c:v>
                </c:pt>
                <c:pt idx="12">
                  <c:v> 2020-01 </c:v>
                </c:pt>
                <c:pt idx="13">
                  <c:v> 2020-02 </c:v>
                </c:pt>
                <c:pt idx="14">
                  <c:v> 2020-03 </c:v>
                </c:pt>
                <c:pt idx="15">
                  <c:v> 2020-04 </c:v>
                </c:pt>
                <c:pt idx="16">
                  <c:v> 2020-05 </c:v>
                </c:pt>
                <c:pt idx="17">
                  <c:v> 2020-06 </c:v>
                </c:pt>
                <c:pt idx="18">
                  <c:v> 2020-07 </c:v>
                </c:pt>
                <c:pt idx="19">
                  <c:v> 2020-08 </c:v>
                </c:pt>
                <c:pt idx="20">
                  <c:v> 2020-09 </c:v>
                </c:pt>
                <c:pt idx="21">
                  <c:v> 2020-10 </c:v>
                </c:pt>
                <c:pt idx="22">
                  <c:v> 2020-11 </c:v>
                </c:pt>
                <c:pt idx="23">
                  <c:v> 2020-12 </c:v>
                </c:pt>
                <c:pt idx="24">
                  <c:v> 2021-01 </c:v>
                </c:pt>
                <c:pt idx="25">
                  <c:v> 2021-02 </c:v>
                </c:pt>
                <c:pt idx="26">
                  <c:v> 2021-03 </c:v>
                </c:pt>
                <c:pt idx="27">
                  <c:v> 2021-04 </c:v>
                </c:pt>
                <c:pt idx="28">
                  <c:v> 2021-05 </c:v>
                </c:pt>
                <c:pt idx="29">
                  <c:v> 2021-06 </c:v>
                </c:pt>
                <c:pt idx="30">
                  <c:v> 2021-07 </c:v>
                </c:pt>
                <c:pt idx="31">
                  <c:v> 2021-08 </c:v>
                </c:pt>
                <c:pt idx="32">
                  <c:v> 2021-09 </c:v>
                </c:pt>
                <c:pt idx="33">
                  <c:v> 2021-10 </c:v>
                </c:pt>
                <c:pt idx="34">
                  <c:v> 2021-11 </c:v>
                </c:pt>
                <c:pt idx="35">
                  <c:v> 2021-12 </c:v>
                </c:pt>
              </c:strCache>
            </c:strRef>
          </c:cat>
          <c:val>
            <c:numRef>
              <c:f>'Graph Data'!$B$3:$AK$3</c:f>
              <c:numCache>
                <c:formatCode>_(* #,##0.00_);_(* \(#,##0.00\);_(* "-"??_);_(@_)</c:formatCode>
                <c:ptCount val="36"/>
                <c:pt idx="1">
                  <c:v>-119792.10999999999</c:v>
                </c:pt>
                <c:pt idx="2">
                  <c:v>39487.289999999979</c:v>
                </c:pt>
                <c:pt idx="3">
                  <c:v>-107245.14000000001</c:v>
                </c:pt>
                <c:pt idx="4">
                  <c:v>102982.99000000005</c:v>
                </c:pt>
                <c:pt idx="5">
                  <c:v>-132852.0400000001</c:v>
                </c:pt>
                <c:pt idx="6">
                  <c:v>19717.050000000047</c:v>
                </c:pt>
                <c:pt idx="7">
                  <c:v>116977.04999999999</c:v>
                </c:pt>
                <c:pt idx="8">
                  <c:v>45339.080000000016</c:v>
                </c:pt>
                <c:pt idx="9">
                  <c:v>-68083.030000000028</c:v>
                </c:pt>
                <c:pt idx="10">
                  <c:v>76258.489999999991</c:v>
                </c:pt>
                <c:pt idx="11">
                  <c:v>-6619.7299999999814</c:v>
                </c:pt>
                <c:pt idx="12">
                  <c:v>5960.9800000000396</c:v>
                </c:pt>
                <c:pt idx="13">
                  <c:v>-98322.489999999991</c:v>
                </c:pt>
                <c:pt idx="14">
                  <c:v>189852.71999999997</c:v>
                </c:pt>
                <c:pt idx="15">
                  <c:v>-38071.330000000016</c:v>
                </c:pt>
                <c:pt idx="16">
                  <c:v>257031.14</c:v>
                </c:pt>
                <c:pt idx="17">
                  <c:v>-307646.08666666667</c:v>
                </c:pt>
                <c:pt idx="18">
                  <c:v>-33866.770000000019</c:v>
                </c:pt>
                <c:pt idx="19">
                  <c:v>-10374.86666666664</c:v>
                </c:pt>
                <c:pt idx="20">
                  <c:v>-26252.109999999986</c:v>
                </c:pt>
                <c:pt idx="21">
                  <c:v>-63057.3066666667</c:v>
                </c:pt>
                <c:pt idx="22">
                  <c:v>49179.830000000016</c:v>
                </c:pt>
                <c:pt idx="23">
                  <c:v>-35887.406666666735</c:v>
                </c:pt>
                <c:pt idx="24">
                  <c:v>84884.853333333391</c:v>
                </c:pt>
                <c:pt idx="25">
                  <c:v>-41433.333333333256</c:v>
                </c:pt>
                <c:pt idx="26">
                  <c:v>8326.7199999999721</c:v>
                </c:pt>
                <c:pt idx="27">
                  <c:v>-79504.663333333388</c:v>
                </c:pt>
                <c:pt idx="28">
                  <c:v>-11708.859999999986</c:v>
                </c:pt>
                <c:pt idx="29">
                  <c:v>10860.580000000016</c:v>
                </c:pt>
                <c:pt idx="30">
                  <c:v>-33866.770000000019</c:v>
                </c:pt>
                <c:pt idx="31">
                  <c:v>39391.799999999988</c:v>
                </c:pt>
                <c:pt idx="32">
                  <c:v>-26252.109999999986</c:v>
                </c:pt>
                <c:pt idx="33">
                  <c:v>-13290.640000000014</c:v>
                </c:pt>
                <c:pt idx="34">
                  <c:v>49179.830000000016</c:v>
                </c:pt>
                <c:pt idx="35">
                  <c:v>13879.260000000009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6-454D-BD7C-C8C0E49E0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2099800"/>
        <c:axId val="462098160"/>
      </c:barChart>
      <c:lineChart>
        <c:grouping val="standard"/>
        <c:varyColors val="0"/>
        <c:ser>
          <c:idx val="2"/>
          <c:order val="2"/>
          <c:tx>
            <c:strRef>
              <c:f>'Graph Data'!$A$4</c:f>
              <c:strCache>
                <c:ptCount val="1"/>
                <c:pt idx="0">
                  <c:v> Operating Cash Flow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 Data'!$B$1:$AK$1</c:f>
              <c:strCache>
                <c:ptCount val="36"/>
                <c:pt idx="0">
                  <c:v> 2019-01 </c:v>
                </c:pt>
                <c:pt idx="1">
                  <c:v> 2019-02 </c:v>
                </c:pt>
                <c:pt idx="2">
                  <c:v> 2019-03 </c:v>
                </c:pt>
                <c:pt idx="3">
                  <c:v> 2019-04 </c:v>
                </c:pt>
                <c:pt idx="4">
                  <c:v> 2019-05 </c:v>
                </c:pt>
                <c:pt idx="5">
                  <c:v> 2019-06 </c:v>
                </c:pt>
                <c:pt idx="6">
                  <c:v> 2019-07 </c:v>
                </c:pt>
                <c:pt idx="7">
                  <c:v> 2019-08 </c:v>
                </c:pt>
                <c:pt idx="8">
                  <c:v> 2019-09 </c:v>
                </c:pt>
                <c:pt idx="9">
                  <c:v> 2019-10 </c:v>
                </c:pt>
                <c:pt idx="10">
                  <c:v> 2019-11 </c:v>
                </c:pt>
                <c:pt idx="11">
                  <c:v> 2019-12 </c:v>
                </c:pt>
                <c:pt idx="12">
                  <c:v> 2020-01 </c:v>
                </c:pt>
                <c:pt idx="13">
                  <c:v> 2020-02 </c:v>
                </c:pt>
                <c:pt idx="14">
                  <c:v> 2020-03 </c:v>
                </c:pt>
                <c:pt idx="15">
                  <c:v> 2020-04 </c:v>
                </c:pt>
                <c:pt idx="16">
                  <c:v> 2020-05 </c:v>
                </c:pt>
                <c:pt idx="17">
                  <c:v> 2020-06 </c:v>
                </c:pt>
                <c:pt idx="18">
                  <c:v> 2020-07 </c:v>
                </c:pt>
                <c:pt idx="19">
                  <c:v> 2020-08 </c:v>
                </c:pt>
                <c:pt idx="20">
                  <c:v> 2020-09 </c:v>
                </c:pt>
                <c:pt idx="21">
                  <c:v> 2020-10 </c:v>
                </c:pt>
                <c:pt idx="22">
                  <c:v> 2020-11 </c:v>
                </c:pt>
                <c:pt idx="23">
                  <c:v> 2020-12 </c:v>
                </c:pt>
                <c:pt idx="24">
                  <c:v> 2021-01 </c:v>
                </c:pt>
                <c:pt idx="25">
                  <c:v> 2021-02 </c:v>
                </c:pt>
                <c:pt idx="26">
                  <c:v> 2021-03 </c:v>
                </c:pt>
                <c:pt idx="27">
                  <c:v> 2021-04 </c:v>
                </c:pt>
                <c:pt idx="28">
                  <c:v> 2021-05 </c:v>
                </c:pt>
                <c:pt idx="29">
                  <c:v> 2021-06 </c:v>
                </c:pt>
                <c:pt idx="30">
                  <c:v> 2021-07 </c:v>
                </c:pt>
                <c:pt idx="31">
                  <c:v> 2021-08 </c:v>
                </c:pt>
                <c:pt idx="32">
                  <c:v> 2021-09 </c:v>
                </c:pt>
                <c:pt idx="33">
                  <c:v> 2021-10 </c:v>
                </c:pt>
                <c:pt idx="34">
                  <c:v> 2021-11 </c:v>
                </c:pt>
                <c:pt idx="35">
                  <c:v> 2021-12 </c:v>
                </c:pt>
              </c:strCache>
            </c:strRef>
          </c:cat>
          <c:val>
            <c:numRef>
              <c:f>'Graph Data'!$B$4:$AK$4</c:f>
              <c:numCache>
                <c:formatCode>_(* #,##0.00_);_(* \(#,##0.00\);_(* "-"??_);_(@_)</c:formatCode>
                <c:ptCount val="36"/>
                <c:pt idx="1">
                  <c:v>-105792.10999999999</c:v>
                </c:pt>
                <c:pt idx="2">
                  <c:v>61487.289999999979</c:v>
                </c:pt>
                <c:pt idx="3">
                  <c:v>-113245.14000000001</c:v>
                </c:pt>
                <c:pt idx="4">
                  <c:v>156982.99000000005</c:v>
                </c:pt>
                <c:pt idx="5">
                  <c:v>-84852.040000000095</c:v>
                </c:pt>
                <c:pt idx="6">
                  <c:v>7717.0500000000466</c:v>
                </c:pt>
                <c:pt idx="7">
                  <c:v>139977.04999999999</c:v>
                </c:pt>
                <c:pt idx="8">
                  <c:v>75339.080000000016</c:v>
                </c:pt>
                <c:pt idx="9">
                  <c:v>-19083.030000000028</c:v>
                </c:pt>
                <c:pt idx="10">
                  <c:v>62258.489999999991</c:v>
                </c:pt>
                <c:pt idx="11">
                  <c:v>43380.270000000019</c:v>
                </c:pt>
                <c:pt idx="12">
                  <c:v>88960.98000000004</c:v>
                </c:pt>
                <c:pt idx="13">
                  <c:v>-63322.489999999991</c:v>
                </c:pt>
                <c:pt idx="14">
                  <c:v>103442.71999999997</c:v>
                </c:pt>
                <c:pt idx="15">
                  <c:v>-108981.33000000002</c:v>
                </c:pt>
                <c:pt idx="16">
                  <c:v>56521.140000000014</c:v>
                </c:pt>
                <c:pt idx="17">
                  <c:v>-367556.08666666667</c:v>
                </c:pt>
                <c:pt idx="18">
                  <c:v>-93776.770000000019</c:v>
                </c:pt>
                <c:pt idx="19">
                  <c:v>-48993.199999999975</c:v>
                </c:pt>
                <c:pt idx="20">
                  <c:v>-70162.109999999986</c:v>
                </c:pt>
                <c:pt idx="21">
                  <c:v>-84800.640000000029</c:v>
                </c:pt>
                <c:pt idx="22">
                  <c:v>27540.663333333348</c:v>
                </c:pt>
                <c:pt idx="23">
                  <c:v>-33714.073333333399</c:v>
                </c:pt>
                <c:pt idx="24">
                  <c:v>87454.020000000062</c:v>
                </c:pt>
                <c:pt idx="25">
                  <c:v>-14884.999999999924</c:v>
                </c:pt>
                <c:pt idx="26">
                  <c:v>35041.719999999972</c:v>
                </c:pt>
                <c:pt idx="27">
                  <c:v>-28956.330000000053</c:v>
                </c:pt>
                <c:pt idx="28">
                  <c:v>39006.140000000014</c:v>
                </c:pt>
                <c:pt idx="29">
                  <c:v>61867.246666666681</c:v>
                </c:pt>
                <c:pt idx="30">
                  <c:v>17223.229999999981</c:v>
                </c:pt>
                <c:pt idx="31">
                  <c:v>90481.799999999988</c:v>
                </c:pt>
                <c:pt idx="32">
                  <c:v>24837.890000000014</c:v>
                </c:pt>
                <c:pt idx="33">
                  <c:v>37799.359999999986</c:v>
                </c:pt>
                <c:pt idx="34">
                  <c:v>100269.83000000002</c:v>
                </c:pt>
                <c:pt idx="35">
                  <c:v>64969.260000000009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96-454D-BD7C-C8C0E49E0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99800"/>
        <c:axId val="462098160"/>
      </c:lineChart>
      <c:catAx>
        <c:axId val="46209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98160"/>
        <c:crosses val="autoZero"/>
        <c:auto val="1"/>
        <c:lblAlgn val="ctr"/>
        <c:lblOffset val="100"/>
        <c:noMultiLvlLbl val="0"/>
      </c:catAx>
      <c:valAx>
        <c:axId val="46209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9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19050</xdr:rowOff>
    </xdr:from>
    <xdr:to>
      <xdr:col>21</xdr:col>
      <xdr:colOff>219075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AD5B78-2373-4AB1-874D-746C440092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data/Private%20Label%20Intl/Consulting/Remote%20Sessions/Call%20%231/2019-11%20CF%20Model%20-%20Private%20Label%20Internatio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%20month%20cash%20flow%20statement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Agenda"/>
      <sheetName val="Dashboard"/>
      <sheetName val="Thinking Model"/>
      <sheetName val="Trend Review"/>
      <sheetName val="Hidden Sheet"/>
      <sheetName val="Summary View"/>
      <sheetName val="P&amp;L"/>
      <sheetName val="R3"/>
      <sheetName val="R12"/>
      <sheetName val="BS"/>
      <sheetName val="CF"/>
      <sheetName val="Segment R12 PL"/>
      <sheetName val="AZ"/>
      <sheetName val="CA"/>
      <sheetName val="ID"/>
      <sheetName val="NV"/>
      <sheetName val="TX"/>
      <sheetName val="WA"/>
      <sheetName val="GGM Graph"/>
      <sheetName val="LER Graph"/>
      <sheetName val="CF Graph"/>
      <sheetName val="R12 Graph"/>
      <sheetName val="Graph Data"/>
      <sheetName val="PT"/>
      <sheetName val="QBOBS"/>
      <sheetName val="QBOPL"/>
      <sheetName val="Class P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409176.78</v>
          </cell>
          <cell r="BK43">
            <v>533779.24</v>
          </cell>
          <cell r="BL43">
            <v>581608.54</v>
          </cell>
          <cell r="BM43">
            <v>758148.27</v>
          </cell>
          <cell r="BN43">
            <v>758148.27</v>
          </cell>
          <cell r="BO43">
            <v>1168242.28</v>
          </cell>
          <cell r="BP43">
            <v>1482921.13</v>
          </cell>
          <cell r="BQ43">
            <v>1511007.21</v>
          </cell>
          <cell r="BR43">
            <v>1524227.21</v>
          </cell>
          <cell r="BS43">
            <v>1536527.21</v>
          </cell>
          <cell r="BT43">
            <v>1536527.21</v>
          </cell>
          <cell r="BU43">
            <v>1536527.21</v>
          </cell>
          <cell r="BV43">
            <v>1556986.0490000001</v>
          </cell>
          <cell r="BW43">
            <v>1563216.1720000003</v>
          </cell>
          <cell r="BX43">
            <v>1565607.6369999999</v>
          </cell>
          <cell r="BY43">
            <v>1574434.6234999998</v>
          </cell>
          <cell r="BZ43">
            <v>1574434.6234999998</v>
          </cell>
          <cell r="CA43">
            <v>1594939.324</v>
          </cell>
          <cell r="CB43">
            <v>1610673.2665000001</v>
          </cell>
          <cell r="CC43">
            <v>1612077.5705000001</v>
          </cell>
          <cell r="CD43">
            <v>1612738.5705000001</v>
          </cell>
          <cell r="CE43">
            <v>1613353.5705000001</v>
          </cell>
          <cell r="CF43">
            <v>1613353.5705000001</v>
          </cell>
          <cell r="CG43">
            <v>1613353.5705000001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98142.06</v>
          </cell>
          <cell r="BQ45">
            <v>352904.97</v>
          </cell>
          <cell r="BR45">
            <v>357614.44999999995</v>
          </cell>
          <cell r="BS45">
            <v>374110.13999999996</v>
          </cell>
          <cell r="BT45">
            <v>374110.13999999996</v>
          </cell>
          <cell r="BU45">
            <v>374110.13999999996</v>
          </cell>
          <cell r="BV45">
            <v>520186.25045999995</v>
          </cell>
          <cell r="BW45">
            <v>564669.32867999992</v>
          </cell>
          <cell r="BX45">
            <v>581744.38877999992</v>
          </cell>
          <cell r="BY45">
            <v>644769.07238999987</v>
          </cell>
          <cell r="BZ45">
            <v>644769.07238999987</v>
          </cell>
          <cell r="CA45">
            <v>791172.63395999989</v>
          </cell>
          <cell r="CB45">
            <v>805370.92340999993</v>
          </cell>
          <cell r="CC45">
            <v>560634.74396999995</v>
          </cell>
          <cell r="CD45">
            <v>560644.80397000001</v>
          </cell>
          <cell r="CE45">
            <v>548540.21397000004</v>
          </cell>
          <cell r="CF45">
            <v>548540.21397000004</v>
          </cell>
          <cell r="CG45">
            <v>548540.21397000004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409176.78</v>
          </cell>
          <cell r="BK47">
            <v>533779.24</v>
          </cell>
          <cell r="BL47">
            <v>581608.54</v>
          </cell>
          <cell r="BM47">
            <v>758148.27</v>
          </cell>
          <cell r="BN47">
            <v>758148.27</v>
          </cell>
          <cell r="BO47">
            <v>1168242.28</v>
          </cell>
          <cell r="BP47">
            <v>1384779.0699999998</v>
          </cell>
          <cell r="BQ47">
            <v>1158102.24</v>
          </cell>
          <cell r="BR47">
            <v>1166612.76</v>
          </cell>
          <cell r="BS47">
            <v>1162417.07</v>
          </cell>
          <cell r="BT47">
            <v>1162417.07</v>
          </cell>
          <cell r="BU47">
            <v>1162417.07</v>
          </cell>
          <cell r="BV47">
            <v>1036799.7985400001</v>
          </cell>
          <cell r="BW47">
            <v>998546.84332000033</v>
          </cell>
          <cell r="BX47">
            <v>983863.24821999995</v>
          </cell>
          <cell r="BY47">
            <v>929665.55110999988</v>
          </cell>
          <cell r="BZ47">
            <v>929665.55110999988</v>
          </cell>
          <cell r="CA47">
            <v>803766.69004000013</v>
          </cell>
          <cell r="CB47">
            <v>805302.34309000021</v>
          </cell>
          <cell r="CC47">
            <v>1051442.8265300002</v>
          </cell>
          <cell r="CD47">
            <v>1052093.7665300001</v>
          </cell>
          <cell r="CE47">
            <v>1064813.35653</v>
          </cell>
          <cell r="CF47">
            <v>1064813.35653</v>
          </cell>
          <cell r="CG47">
            <v>1064813.35653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>
            <v>1</v>
          </cell>
          <cell r="BK48">
            <v>1</v>
          </cell>
          <cell r="BL48">
            <v>1</v>
          </cell>
          <cell r="BM48">
            <v>1</v>
          </cell>
          <cell r="BN48">
            <v>1</v>
          </cell>
          <cell r="BO48">
            <v>1</v>
          </cell>
          <cell r="BP48">
            <v>0.93381842229195289</v>
          </cell>
          <cell r="BQ48">
            <v>0.76644388745173497</v>
          </cell>
          <cell r="BR48">
            <v>0.76537982811630823</v>
          </cell>
          <cell r="BS48">
            <v>0.7565222811771749</v>
          </cell>
          <cell r="BT48">
            <v>0.7565222811771749</v>
          </cell>
          <cell r="BU48">
            <v>0.7565222811771749</v>
          </cell>
          <cell r="BV48">
            <v>0.66590179096717139</v>
          </cell>
          <cell r="BW48">
            <v>0.63877719614584449</v>
          </cell>
          <cell r="BX48">
            <v>0.62842261686029321</v>
          </cell>
          <cell r="BY48">
            <v>0.59047580460555082</v>
          </cell>
          <cell r="BZ48">
            <v>0.59047580460555082</v>
          </cell>
          <cell r="CA48">
            <v>0.5039481301546993</v>
          </cell>
          <cell r="CB48">
            <v>0.49997871066670502</v>
          </cell>
          <cell r="CC48">
            <v>0.6522284322856039</v>
          </cell>
          <cell r="CD48">
            <v>0.65236473274389273</v>
          </cell>
          <cell r="CE48">
            <v>0.65999999999999992</v>
          </cell>
          <cell r="CF48">
            <v>0.65999999999999992</v>
          </cell>
          <cell r="CG48">
            <v>0.65999999999999992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3.9699915239379331E-2</v>
          </cell>
          <cell r="BU51">
            <v>7.9399830478758662E-2</v>
          </cell>
          <cell r="BV51">
            <v>0.11753477182248021</v>
          </cell>
          <cell r="BW51">
            <v>0.15608845684331876</v>
          </cell>
          <cell r="BX51">
            <v>0.194812539739802</v>
          </cell>
          <cell r="BY51">
            <v>0.23246439994210408</v>
          </cell>
          <cell r="BZ51">
            <v>0.2712084665991214</v>
          </cell>
          <cell r="CA51">
            <v>0.30596775228798612</v>
          </cell>
          <cell r="CB51">
            <v>0.34085125234181068</v>
          </cell>
          <cell r="CC51">
            <v>0.37839370211620965</v>
          </cell>
          <cell r="CD51">
            <v>0.41606247427440685</v>
          </cell>
          <cell r="CE51">
            <v>0.45371331702147799</v>
          </cell>
          <cell r="CF51">
            <v>0.45371331702147799</v>
          </cell>
          <cell r="CG51">
            <v>0.45371331702147799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19.056017540983607</v>
          </cell>
          <cell r="BU52">
            <v>9.5280087704918035</v>
          </cell>
          <cell r="BV52">
            <v>5.6655726696174868</v>
          </cell>
          <cell r="BW52">
            <v>4.0924050955737723</v>
          </cell>
          <cell r="BX52">
            <v>3.225781141704918</v>
          </cell>
          <cell r="BY52">
            <v>2.5400698117759561</v>
          </cell>
          <cell r="BZ52">
            <v>2.1772026958079622</v>
          </cell>
          <cell r="CA52">
            <v>1.6470628894262298</v>
          </cell>
          <cell r="CB52">
            <v>1.4668530839526415</v>
          </cell>
          <cell r="CC52">
            <v>1.7236767648032789</v>
          </cell>
          <cell r="CD52">
            <v>1.5679489814157974</v>
          </cell>
          <cell r="CE52">
            <v>1.4546630553688524</v>
          </cell>
          <cell r="CF52">
            <v>1.4546630553688524</v>
          </cell>
          <cell r="CG52">
            <v>1.4546630553688524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409176.78</v>
          </cell>
          <cell r="BK54">
            <v>533779.24</v>
          </cell>
          <cell r="BL54">
            <v>581608.54</v>
          </cell>
          <cell r="BM54">
            <v>758148.27</v>
          </cell>
          <cell r="BN54">
            <v>758148.27</v>
          </cell>
          <cell r="BO54">
            <v>1168242.28</v>
          </cell>
          <cell r="BP54">
            <v>1384779.0699999998</v>
          </cell>
          <cell r="BQ54">
            <v>1158102.24</v>
          </cell>
          <cell r="BR54">
            <v>1166612.76</v>
          </cell>
          <cell r="BS54">
            <v>1162417.07</v>
          </cell>
          <cell r="BT54">
            <v>1101417.07</v>
          </cell>
          <cell r="BU54">
            <v>1040417.0700000001</v>
          </cell>
          <cell r="BV54">
            <v>853799.79854000011</v>
          </cell>
          <cell r="BW54">
            <v>754546.84332000033</v>
          </cell>
          <cell r="BX54">
            <v>678863.24821999995</v>
          </cell>
          <cell r="BY54">
            <v>563665.55110999988</v>
          </cell>
          <cell r="BZ54">
            <v>502665.55110999988</v>
          </cell>
          <cell r="CA54">
            <v>315766.69004000013</v>
          </cell>
          <cell r="CB54">
            <v>256302.34309000021</v>
          </cell>
          <cell r="CC54">
            <v>441442.82653000019</v>
          </cell>
          <cell r="CD54">
            <v>381093.76653000014</v>
          </cell>
          <cell r="CE54">
            <v>332813.35652999999</v>
          </cell>
          <cell r="CF54">
            <v>332813.35652999999</v>
          </cell>
          <cell r="CG54">
            <v>332813.35652999999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>
            <v>1</v>
          </cell>
          <cell r="BK55">
            <v>1</v>
          </cell>
          <cell r="BL55">
            <v>1</v>
          </cell>
          <cell r="BM55">
            <v>1</v>
          </cell>
          <cell r="BN55">
            <v>1</v>
          </cell>
          <cell r="BO55">
            <v>1</v>
          </cell>
          <cell r="BP55">
            <v>0.93381842229195289</v>
          </cell>
          <cell r="BQ55">
            <v>0.76644388745173497</v>
          </cell>
          <cell r="BR55">
            <v>0.76537982811630823</v>
          </cell>
          <cell r="BS55">
            <v>0.7565222811771749</v>
          </cell>
          <cell r="BT55">
            <v>0.71682236593779558</v>
          </cell>
          <cell r="BU55">
            <v>0.67712245069841626</v>
          </cell>
          <cell r="BV55">
            <v>0.5483670191446911</v>
          </cell>
          <cell r="BW55">
            <v>0.4826887393025257</v>
          </cell>
          <cell r="BX55">
            <v>0.43361007712049121</v>
          </cell>
          <cell r="BY55">
            <v>0.35801140466344678</v>
          </cell>
          <cell r="BZ55">
            <v>0.31926733800642942</v>
          </cell>
          <cell r="CA55">
            <v>0.19798037786671321</v>
          </cell>
          <cell r="CB55">
            <v>0.15912745832489433</v>
          </cell>
          <cell r="CC55">
            <v>0.27383473016939425</v>
          </cell>
          <cell r="CD55">
            <v>0.23630225846948583</v>
          </cell>
          <cell r="CE55">
            <v>0.20628668297852196</v>
          </cell>
          <cell r="CF55">
            <v>0.20628668297852196</v>
          </cell>
          <cell r="CG55">
            <v>0.20628668297852196</v>
          </cell>
        </row>
      </sheetData>
      <sheetData sheetId="14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21117.8</v>
          </cell>
          <cell r="BK43">
            <v>52345.41</v>
          </cell>
          <cell r="BL43">
            <v>130662.19</v>
          </cell>
          <cell r="BM43">
            <v>208686.38</v>
          </cell>
          <cell r="BN43">
            <v>243973.33000000002</v>
          </cell>
          <cell r="BO43">
            <v>682283.03</v>
          </cell>
          <cell r="BP43">
            <v>780966.6</v>
          </cell>
          <cell r="BQ43">
            <v>805071.11</v>
          </cell>
          <cell r="BR43">
            <v>896622.5</v>
          </cell>
          <cell r="BS43">
            <v>1271622.49</v>
          </cell>
          <cell r="BT43">
            <v>1271622.49</v>
          </cell>
          <cell r="BU43">
            <v>1271622.49</v>
          </cell>
          <cell r="BV43">
            <v>1272678.3799999999</v>
          </cell>
          <cell r="BW43">
            <v>1274239.7605000001</v>
          </cell>
          <cell r="BX43">
            <v>1278155.5994999998</v>
          </cell>
          <cell r="BY43">
            <v>1282056.8089999999</v>
          </cell>
          <cell r="BZ43">
            <v>1283821.1565000003</v>
          </cell>
          <cell r="CA43">
            <v>1305736.6414999999</v>
          </cell>
          <cell r="CB43">
            <v>1310670.82</v>
          </cell>
          <cell r="CC43">
            <v>1311876.0455000002</v>
          </cell>
          <cell r="CD43">
            <v>1316453.6150000002</v>
          </cell>
          <cell r="CE43">
            <v>1335203.6145000001</v>
          </cell>
          <cell r="CF43">
            <v>1335203.6145000001</v>
          </cell>
          <cell r="CG43">
            <v>1335203.6145000001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4482.28</v>
          </cell>
          <cell r="BN45">
            <v>22491.55</v>
          </cell>
          <cell r="BO45">
            <v>106470.18000000001</v>
          </cell>
          <cell r="BP45">
            <v>231296.16</v>
          </cell>
          <cell r="BQ45">
            <v>268590.02</v>
          </cell>
          <cell r="BR45">
            <v>313310.32</v>
          </cell>
          <cell r="BS45">
            <v>319378.48</v>
          </cell>
          <cell r="BT45">
            <v>319378.48</v>
          </cell>
          <cell r="BU45">
            <v>319378.48</v>
          </cell>
          <cell r="BV45">
            <v>326917.53459999996</v>
          </cell>
          <cell r="BW45">
            <v>338065.79136999993</v>
          </cell>
          <cell r="BX45">
            <v>366024.88182999991</v>
          </cell>
          <cell r="BY45">
            <v>389397.23765999987</v>
          </cell>
          <cell r="BZ45">
            <v>383985.40880999982</v>
          </cell>
          <cell r="CA45">
            <v>456483.34171000007</v>
          </cell>
          <cell r="CB45">
            <v>366887.39619999996</v>
          </cell>
          <cell r="CC45">
            <v>338198.84627000004</v>
          </cell>
          <cell r="CD45">
            <v>326162.39249999996</v>
          </cell>
          <cell r="CE45">
            <v>453969.22893000004</v>
          </cell>
          <cell r="CF45">
            <v>453969.22893000004</v>
          </cell>
          <cell r="CG45">
            <v>453969.22893000004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21117.8</v>
          </cell>
          <cell r="BK47">
            <v>52345.41</v>
          </cell>
          <cell r="BL47">
            <v>130662.19</v>
          </cell>
          <cell r="BM47">
            <v>204204.1</v>
          </cell>
          <cell r="BN47">
            <v>221481.78000000003</v>
          </cell>
          <cell r="BO47">
            <v>575812.85</v>
          </cell>
          <cell r="BP47">
            <v>549670.43999999994</v>
          </cell>
          <cell r="BQ47">
            <v>536481.09</v>
          </cell>
          <cell r="BR47">
            <v>583312.17999999993</v>
          </cell>
          <cell r="BS47">
            <v>952244.01</v>
          </cell>
          <cell r="BT47">
            <v>952244.01</v>
          </cell>
          <cell r="BU47">
            <v>952244.01</v>
          </cell>
          <cell r="BV47">
            <v>945760.84539999999</v>
          </cell>
          <cell r="BW47">
            <v>936173.9691300001</v>
          </cell>
          <cell r="BX47">
            <v>912130.71766999993</v>
          </cell>
          <cell r="BY47">
            <v>892659.57134000002</v>
          </cell>
          <cell r="BZ47">
            <v>899835.74769000045</v>
          </cell>
          <cell r="CA47">
            <v>849253.29978999984</v>
          </cell>
          <cell r="CB47">
            <v>943783.42380000011</v>
          </cell>
          <cell r="CC47">
            <v>973677.19923000014</v>
          </cell>
          <cell r="CD47">
            <v>990291.22250000027</v>
          </cell>
          <cell r="CE47">
            <v>881234.38557000016</v>
          </cell>
          <cell r="CF47">
            <v>881234.38557000016</v>
          </cell>
          <cell r="CG47">
            <v>881234.38557000016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>
            <v>1</v>
          </cell>
          <cell r="BK48">
            <v>1</v>
          </cell>
          <cell r="BL48">
            <v>1</v>
          </cell>
          <cell r="BM48">
            <v>0.97852145405943602</v>
          </cell>
          <cell r="BN48">
            <v>0.90781143988156421</v>
          </cell>
          <cell r="BO48">
            <v>0.84395012726609941</v>
          </cell>
          <cell r="BP48">
            <v>0.70383348020261038</v>
          </cell>
          <cell r="BQ48">
            <v>0.66637727194061158</v>
          </cell>
          <cell r="BR48">
            <v>0.6505660743512458</v>
          </cell>
          <cell r="BS48">
            <v>0.74884174940944936</v>
          </cell>
          <cell r="BT48">
            <v>0.74884174940944936</v>
          </cell>
          <cell r="BU48">
            <v>0.74884174940944936</v>
          </cell>
          <cell r="BV48">
            <v>0.74312635482972533</v>
          </cell>
          <cell r="BW48">
            <v>0.73469216559578543</v>
          </cell>
          <cell r="BX48">
            <v>0.71363042029218926</v>
          </cell>
          <cell r="BY48">
            <v>0.69627146400499329</v>
          </cell>
          <cell r="BZ48">
            <v>0.70090428338411659</v>
          </cell>
          <cell r="CA48">
            <v>0.65040167580378028</v>
          </cell>
          <cell r="CB48">
            <v>0.72007662747843892</v>
          </cell>
          <cell r="CC48">
            <v>0.74220213302156823</v>
          </cell>
          <cell r="CD48">
            <v>0.75224163708950742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4.7970211662425065E-2</v>
          </cell>
          <cell r="BU51">
            <v>9.594042332485013E-2</v>
          </cell>
          <cell r="BV51">
            <v>0.14379123812883504</v>
          </cell>
          <cell r="BW51">
            <v>0.19148672609639542</v>
          </cell>
          <cell r="BX51">
            <v>0.23862509393951142</v>
          </cell>
          <cell r="BY51">
            <v>0.28547876929531601</v>
          </cell>
          <cell r="BZ51">
            <v>0.33260084384658595</v>
          </cell>
          <cell r="CA51">
            <v>0.37373539540055867</v>
          </cell>
          <cell r="CB51">
            <v>0.41886947631900434</v>
          </cell>
          <cell r="CC51">
            <v>0.4649829548244464</v>
          </cell>
          <cell r="CD51">
            <v>0.50970272887282841</v>
          </cell>
          <cell r="CE51">
            <v>0.54823099042771495</v>
          </cell>
          <cell r="CF51">
            <v>0.54823099042771495</v>
          </cell>
          <cell r="CG51">
            <v>0.54823099042771495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15.610557540983606</v>
          </cell>
          <cell r="BU52">
            <v>7.8052787704918032</v>
          </cell>
          <cell r="BV52">
            <v>5.1680920513661199</v>
          </cell>
          <cell r="BW52">
            <v>3.8367785620081971</v>
          </cell>
          <cell r="BX52">
            <v>2.9905925169508194</v>
          </cell>
          <cell r="BY52">
            <v>2.4389605774316943</v>
          </cell>
          <cell r="BZ52">
            <v>2.1073436714051534</v>
          </cell>
          <cell r="CA52">
            <v>1.7402731553073767</v>
          </cell>
          <cell r="CB52">
            <v>1.7190954896174866</v>
          </cell>
          <cell r="CC52">
            <v>1.5961921298852462</v>
          </cell>
          <cell r="CD52">
            <v>1.4758438487332344</v>
          </cell>
          <cell r="CE52">
            <v>1.2038721114344264</v>
          </cell>
          <cell r="CF52">
            <v>1.2038721114344264</v>
          </cell>
          <cell r="CG52">
            <v>1.2038721114344264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21117.8</v>
          </cell>
          <cell r="BK54">
            <v>52345.41</v>
          </cell>
          <cell r="BL54">
            <v>130662.19</v>
          </cell>
          <cell r="BM54">
            <v>204204.1</v>
          </cell>
          <cell r="BN54">
            <v>221481.78000000003</v>
          </cell>
          <cell r="BO54">
            <v>575812.85</v>
          </cell>
          <cell r="BP54">
            <v>549670.43999999994</v>
          </cell>
          <cell r="BQ54">
            <v>536481.09</v>
          </cell>
          <cell r="BR54">
            <v>583312.17999999993</v>
          </cell>
          <cell r="BS54">
            <v>952244.01</v>
          </cell>
          <cell r="BT54">
            <v>891244.01</v>
          </cell>
          <cell r="BU54">
            <v>830244.01</v>
          </cell>
          <cell r="BV54">
            <v>762760.84539999999</v>
          </cell>
          <cell r="BW54">
            <v>692173.9691300001</v>
          </cell>
          <cell r="BX54">
            <v>607130.71766999993</v>
          </cell>
          <cell r="BY54">
            <v>526659.57134000002</v>
          </cell>
          <cell r="BZ54">
            <v>472835.74769000045</v>
          </cell>
          <cell r="CA54">
            <v>361253.29978999984</v>
          </cell>
          <cell r="CB54">
            <v>394783.42380000011</v>
          </cell>
          <cell r="CC54">
            <v>363677.19923000014</v>
          </cell>
          <cell r="CD54">
            <v>319291.22250000027</v>
          </cell>
          <cell r="CE54">
            <v>149234.38557000016</v>
          </cell>
          <cell r="CF54">
            <v>149234.38557000016</v>
          </cell>
          <cell r="CG54">
            <v>149234.38557000016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>
            <v>1</v>
          </cell>
          <cell r="BK55">
            <v>1</v>
          </cell>
          <cell r="BL55">
            <v>1</v>
          </cell>
          <cell r="BM55">
            <v>0.97852145405943602</v>
          </cell>
          <cell r="BN55">
            <v>0.90781143988156421</v>
          </cell>
          <cell r="BO55">
            <v>0.84395012726609941</v>
          </cell>
          <cell r="BP55">
            <v>0.70383348020261038</v>
          </cell>
          <cell r="BQ55">
            <v>0.66637727194061158</v>
          </cell>
          <cell r="BR55">
            <v>0.6505660743512458</v>
          </cell>
          <cell r="BS55">
            <v>0.74884174940944936</v>
          </cell>
          <cell r="BT55">
            <v>0.70087153774702426</v>
          </cell>
          <cell r="BU55">
            <v>0.65290132608459928</v>
          </cell>
          <cell r="BV55">
            <v>0.59933511670089035</v>
          </cell>
          <cell r="BW55">
            <v>0.54320543949939004</v>
          </cell>
          <cell r="BX55">
            <v>0.47500532635267778</v>
          </cell>
          <cell r="BY55">
            <v>0.41079269470967733</v>
          </cell>
          <cell r="BZ55">
            <v>0.36830343953753059</v>
          </cell>
          <cell r="CA55">
            <v>0.27666628040322161</v>
          </cell>
          <cell r="CB55">
            <v>0.30120715115943458</v>
          </cell>
          <cell r="CC55">
            <v>0.27721917819712188</v>
          </cell>
          <cell r="CD55">
            <v>0.24253890821667895</v>
          </cell>
          <cell r="CE55">
            <v>0.11176900957228508</v>
          </cell>
          <cell r="CF55">
            <v>0.11176900957228508</v>
          </cell>
          <cell r="CG55">
            <v>0.11176900957228508</v>
          </cell>
        </row>
      </sheetData>
      <sheetData sheetId="15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25542.61</v>
          </cell>
          <cell r="BS43">
            <v>25542.61</v>
          </cell>
          <cell r="BT43">
            <v>25542.61</v>
          </cell>
          <cell r="BU43">
            <v>25542.61</v>
          </cell>
          <cell r="BV43">
            <v>25542.61</v>
          </cell>
          <cell r="BW43">
            <v>25542.61</v>
          </cell>
          <cell r="BX43">
            <v>25542.61</v>
          </cell>
          <cell r="BY43">
            <v>25542.61</v>
          </cell>
          <cell r="BZ43">
            <v>25542.61</v>
          </cell>
          <cell r="CA43">
            <v>25542.61</v>
          </cell>
          <cell r="CB43">
            <v>25542.61</v>
          </cell>
          <cell r="CC43">
            <v>25542.61</v>
          </cell>
          <cell r="CD43">
            <v>26819.740500000004</v>
          </cell>
          <cell r="CE43">
            <v>26819.740500000004</v>
          </cell>
          <cell r="CF43">
            <v>26819.740500000004</v>
          </cell>
          <cell r="CG43">
            <v>26819.740500000004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9118.7117699999999</v>
          </cell>
          <cell r="CE45">
            <v>9118.7117699999999</v>
          </cell>
          <cell r="CF45">
            <v>9118.7117699999999</v>
          </cell>
          <cell r="CG45">
            <v>9118.7117699999999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25542.61</v>
          </cell>
          <cell r="BS47">
            <v>25542.61</v>
          </cell>
          <cell r="BT47">
            <v>25542.61</v>
          </cell>
          <cell r="BU47">
            <v>25542.61</v>
          </cell>
          <cell r="BV47">
            <v>25542.61</v>
          </cell>
          <cell r="BW47">
            <v>25542.61</v>
          </cell>
          <cell r="BX47">
            <v>25542.61</v>
          </cell>
          <cell r="BY47">
            <v>25542.61</v>
          </cell>
          <cell r="BZ47">
            <v>25542.61</v>
          </cell>
          <cell r="CA47">
            <v>25542.61</v>
          </cell>
          <cell r="CB47">
            <v>25542.61</v>
          </cell>
          <cell r="CC47">
            <v>25542.61</v>
          </cell>
          <cell r="CD47">
            <v>17701.028730000005</v>
          </cell>
          <cell r="CE47">
            <v>17701.028730000005</v>
          </cell>
          <cell r="CF47">
            <v>17701.028730000005</v>
          </cell>
          <cell r="CG47">
            <v>17701.028730000005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1</v>
          </cell>
          <cell r="BS48">
            <v>1</v>
          </cell>
          <cell r="BT48">
            <v>1</v>
          </cell>
          <cell r="BU48">
            <v>1</v>
          </cell>
          <cell r="BV48">
            <v>1</v>
          </cell>
          <cell r="BW48">
            <v>1</v>
          </cell>
          <cell r="BX48">
            <v>1</v>
          </cell>
          <cell r="BY48">
            <v>1</v>
          </cell>
          <cell r="BZ48">
            <v>1</v>
          </cell>
          <cell r="CA48">
            <v>1</v>
          </cell>
          <cell r="CB48">
            <v>1</v>
          </cell>
          <cell r="CC48">
            <v>1</v>
          </cell>
          <cell r="CD48">
            <v>0.66000000000000014</v>
          </cell>
          <cell r="CE48">
            <v>0.66000000000000014</v>
          </cell>
          <cell r="CF48">
            <v>0.66000000000000014</v>
          </cell>
          <cell r="CG48">
            <v>0.66000000000000014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2.3881662837118056</v>
          </cell>
          <cell r="BU51">
            <v>4.7763325674236112</v>
          </cell>
          <cell r="BV51">
            <v>7.1644988511354164</v>
          </cell>
          <cell r="BW51">
            <v>9.5526651348472225</v>
          </cell>
          <cell r="BX51">
            <v>11.940831418559027</v>
          </cell>
          <cell r="BY51">
            <v>14.328997702270833</v>
          </cell>
          <cell r="BZ51">
            <v>16.717163985982637</v>
          </cell>
          <cell r="CA51">
            <v>19.105330269694445</v>
          </cell>
          <cell r="CB51">
            <v>21.493496553406249</v>
          </cell>
          <cell r="CC51">
            <v>23.881662837118053</v>
          </cell>
          <cell r="CD51">
            <v>25.018884876980817</v>
          </cell>
          <cell r="CE51">
            <v>27.293328956706343</v>
          </cell>
          <cell r="CF51">
            <v>27.293328956706343</v>
          </cell>
          <cell r="CG51">
            <v>27.293328956706343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0.41873131147540987</v>
          </cell>
          <cell r="BU52">
            <v>0.20936565573770494</v>
          </cell>
          <cell r="BV52">
            <v>0.13957710382513661</v>
          </cell>
          <cell r="BW52">
            <v>0.10468282786885247</v>
          </cell>
          <cell r="BX52">
            <v>8.3746262295081975E-2</v>
          </cell>
          <cell r="BY52">
            <v>6.9788551912568303E-2</v>
          </cell>
          <cell r="BZ52">
            <v>5.9818758782201407E-2</v>
          </cell>
          <cell r="CA52">
            <v>5.2341413934426234E-2</v>
          </cell>
          <cell r="CB52">
            <v>4.6525701275045538E-2</v>
          </cell>
          <cell r="CC52">
            <v>4.1873131147540987E-2</v>
          </cell>
          <cell r="CD52">
            <v>2.6380072622950827E-2</v>
          </cell>
          <cell r="CE52">
            <v>2.4181733237704926E-2</v>
          </cell>
          <cell r="CF52">
            <v>2.4181733237704926E-2</v>
          </cell>
          <cell r="CG52">
            <v>2.4181733237704926E-2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25542.61</v>
          </cell>
          <cell r="BS54">
            <v>25542.61</v>
          </cell>
          <cell r="BT54">
            <v>-35457.39</v>
          </cell>
          <cell r="BU54">
            <v>-96457.39</v>
          </cell>
          <cell r="BV54">
            <v>-157457.39000000001</v>
          </cell>
          <cell r="BW54">
            <v>-218457.39</v>
          </cell>
          <cell r="BX54">
            <v>-279457.39</v>
          </cell>
          <cell r="BY54">
            <v>-340457.39</v>
          </cell>
          <cell r="BZ54">
            <v>-401457.39</v>
          </cell>
          <cell r="CA54">
            <v>-462457.39</v>
          </cell>
          <cell r="CB54">
            <v>-523457.39</v>
          </cell>
          <cell r="CC54">
            <v>-584457.39</v>
          </cell>
          <cell r="CD54">
            <v>-653298.97126999998</v>
          </cell>
          <cell r="CE54">
            <v>-714298.97126999998</v>
          </cell>
          <cell r="CF54">
            <v>-714298.97126999998</v>
          </cell>
          <cell r="CG54">
            <v>-714298.97126999998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1</v>
          </cell>
          <cell r="BS55">
            <v>1</v>
          </cell>
          <cell r="BT55">
            <v>-1.3881662837118054</v>
          </cell>
          <cell r="BU55">
            <v>-3.7763325674236108</v>
          </cell>
          <cell r="BV55">
            <v>-6.1644988511354173</v>
          </cell>
          <cell r="BW55">
            <v>-8.5526651348472225</v>
          </cell>
          <cell r="BX55">
            <v>-10.940831418559029</v>
          </cell>
          <cell r="BY55">
            <v>-13.328997702270833</v>
          </cell>
          <cell r="BZ55">
            <v>-15.717163985982639</v>
          </cell>
          <cell r="CA55">
            <v>-18.105330269694445</v>
          </cell>
          <cell r="CB55">
            <v>-20.493496553406249</v>
          </cell>
          <cell r="CC55">
            <v>-22.881662837118053</v>
          </cell>
          <cell r="CD55">
            <v>-24.358884876980817</v>
          </cell>
          <cell r="CE55">
            <v>-26.633328956706343</v>
          </cell>
          <cell r="CF55">
            <v>-26.633328956706343</v>
          </cell>
          <cell r="CG55">
            <v>-26.633328956706343</v>
          </cell>
        </row>
      </sheetData>
      <sheetData sheetId="16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2327.09</v>
          </cell>
          <cell r="BS43">
            <v>12947.09</v>
          </cell>
          <cell r="BT43">
            <v>12947.09</v>
          </cell>
          <cell r="BU43">
            <v>12947.09</v>
          </cell>
          <cell r="BV43">
            <v>12947.09</v>
          </cell>
          <cell r="BW43">
            <v>12947.09</v>
          </cell>
          <cell r="BX43">
            <v>12947.09</v>
          </cell>
          <cell r="BY43">
            <v>12947.09</v>
          </cell>
          <cell r="BZ43">
            <v>12947.09</v>
          </cell>
          <cell r="CA43">
            <v>12947.09</v>
          </cell>
          <cell r="CB43">
            <v>12947.09</v>
          </cell>
          <cell r="CC43">
            <v>12947.09</v>
          </cell>
          <cell r="CD43">
            <v>13063.4445</v>
          </cell>
          <cell r="CE43">
            <v>13594.4445</v>
          </cell>
          <cell r="CF43">
            <v>13594.4445</v>
          </cell>
          <cell r="CG43">
            <v>13594.4445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4239.0200000000004</v>
          </cell>
          <cell r="BR45">
            <v>28067.920000000002</v>
          </cell>
          <cell r="BS45">
            <v>29231</v>
          </cell>
          <cell r="BT45">
            <v>29231</v>
          </cell>
          <cell r="BU45">
            <v>29231</v>
          </cell>
          <cell r="BV45">
            <v>29231</v>
          </cell>
          <cell r="BW45">
            <v>29231</v>
          </cell>
          <cell r="BX45">
            <v>29231</v>
          </cell>
          <cell r="BY45">
            <v>29231</v>
          </cell>
          <cell r="BZ45">
            <v>29231</v>
          </cell>
          <cell r="CA45">
            <v>29231</v>
          </cell>
          <cell r="CB45">
            <v>29231</v>
          </cell>
          <cell r="CC45">
            <v>24991.980000000003</v>
          </cell>
          <cell r="CD45">
            <v>1993.85113</v>
          </cell>
          <cell r="CE45">
            <v>4622.1111299999993</v>
          </cell>
          <cell r="CF45">
            <v>4622.1111299999993</v>
          </cell>
          <cell r="CG45">
            <v>4622.1111299999993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-4239.0200000000004</v>
          </cell>
          <cell r="BR47">
            <v>-25740.83</v>
          </cell>
          <cell r="BS47">
            <v>-16283.91</v>
          </cell>
          <cell r="BT47">
            <v>-16283.91</v>
          </cell>
          <cell r="BU47">
            <v>-16283.91</v>
          </cell>
          <cell r="BV47">
            <v>-16283.91</v>
          </cell>
          <cell r="BW47">
            <v>-16283.91</v>
          </cell>
          <cell r="BX47">
            <v>-16283.91</v>
          </cell>
          <cell r="BY47">
            <v>-16283.91</v>
          </cell>
          <cell r="BZ47">
            <v>-16283.91</v>
          </cell>
          <cell r="CA47">
            <v>-16283.91</v>
          </cell>
          <cell r="CB47">
            <v>-16283.91</v>
          </cell>
          <cell r="CC47">
            <v>-12044.890000000003</v>
          </cell>
          <cell r="CD47">
            <v>11069.593369999999</v>
          </cell>
          <cell r="CE47">
            <v>8972.3333700000003</v>
          </cell>
          <cell r="CF47">
            <v>8972.3333700000003</v>
          </cell>
          <cell r="CG47">
            <v>8972.3333700000003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-11.061381381897563</v>
          </cell>
          <cell r="BS48">
            <v>-1.2577274121057318</v>
          </cell>
          <cell r="BT48">
            <v>-1.2577274121057318</v>
          </cell>
          <cell r="BU48">
            <v>-1.2577274121057318</v>
          </cell>
          <cell r="BV48">
            <v>-1.2577274121057318</v>
          </cell>
          <cell r="BW48">
            <v>-1.2577274121057318</v>
          </cell>
          <cell r="BX48">
            <v>-1.2577274121057318</v>
          </cell>
          <cell r="BY48">
            <v>-1.2577274121057318</v>
          </cell>
          <cell r="BZ48">
            <v>-1.2577274121057318</v>
          </cell>
          <cell r="CA48">
            <v>-1.2577274121057318</v>
          </cell>
          <cell r="CB48">
            <v>-1.2577274121057318</v>
          </cell>
          <cell r="CC48">
            <v>-0.93031638769793079</v>
          </cell>
          <cell r="CD48">
            <v>0.84737171501742892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4.7114834298672523</v>
          </cell>
          <cell r="BU51">
            <v>9.4229668597345047</v>
          </cell>
          <cell r="BV51">
            <v>14.134450289601755</v>
          </cell>
          <cell r="BW51">
            <v>18.845933719469009</v>
          </cell>
          <cell r="BX51">
            <v>23.55741714933626</v>
          </cell>
          <cell r="BY51">
            <v>28.26890057920351</v>
          </cell>
          <cell r="BZ51">
            <v>32.980384009070761</v>
          </cell>
          <cell r="CA51">
            <v>37.691867438938019</v>
          </cell>
          <cell r="CB51">
            <v>42.403350868805269</v>
          </cell>
          <cell r="CC51">
            <v>47.11483429867252</v>
          </cell>
          <cell r="CD51">
            <v>51.364707064817402</v>
          </cell>
          <cell r="CE51">
            <v>53.845524912768596</v>
          </cell>
          <cell r="CF51">
            <v>53.845524912768596</v>
          </cell>
          <cell r="CG51">
            <v>53.845524912768596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-0.26694934426229505</v>
          </cell>
          <cell r="BU52">
            <v>-0.13347467213114753</v>
          </cell>
          <cell r="BV52">
            <v>-8.8983114754098355E-2</v>
          </cell>
          <cell r="BW52">
            <v>-6.6737336065573763E-2</v>
          </cell>
          <cell r="BX52">
            <v>-5.3389868852459013E-2</v>
          </cell>
          <cell r="BY52">
            <v>-4.4491557377049178E-2</v>
          </cell>
          <cell r="BZ52">
            <v>-3.8135620608899294E-2</v>
          </cell>
          <cell r="CA52">
            <v>-3.3368668032786881E-2</v>
          </cell>
          <cell r="CB52">
            <v>-2.966103825136612E-2</v>
          </cell>
          <cell r="CC52">
            <v>-1.9745721311475416E-2</v>
          </cell>
          <cell r="CD52">
            <v>1.6497158524590161E-2</v>
          </cell>
          <cell r="CE52">
            <v>1.2257286024590164E-2</v>
          </cell>
          <cell r="CF52">
            <v>1.2257286024590164E-2</v>
          </cell>
          <cell r="CG52">
            <v>1.2257286024590164E-2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-4239.0200000000004</v>
          </cell>
          <cell r="BR54">
            <v>-25740.83</v>
          </cell>
          <cell r="BS54">
            <v>-16283.91</v>
          </cell>
          <cell r="BT54">
            <v>-77283.91</v>
          </cell>
          <cell r="BU54">
            <v>-138283.91</v>
          </cell>
          <cell r="BV54">
            <v>-199283.91</v>
          </cell>
          <cell r="BW54">
            <v>-260283.91</v>
          </cell>
          <cell r="BX54">
            <v>-321283.90999999997</v>
          </cell>
          <cell r="BY54">
            <v>-382283.91</v>
          </cell>
          <cell r="BZ54">
            <v>-443283.91</v>
          </cell>
          <cell r="CA54">
            <v>-504283.91</v>
          </cell>
          <cell r="CB54">
            <v>-565283.91</v>
          </cell>
          <cell r="CC54">
            <v>-622044.89</v>
          </cell>
          <cell r="CD54">
            <v>-659930.40662999998</v>
          </cell>
          <cell r="CE54">
            <v>-723027.66662999999</v>
          </cell>
          <cell r="CF54">
            <v>-723027.66662999999</v>
          </cell>
          <cell r="CG54">
            <v>-723027.66662999999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-11.061381381897563</v>
          </cell>
          <cell r="BS55">
            <v>-1.2577274121057318</v>
          </cell>
          <cell r="BT55">
            <v>-5.9692108419729841</v>
          </cell>
          <cell r="BU55">
            <v>-10.680694271840236</v>
          </cell>
          <cell r="BV55">
            <v>-15.392177701707489</v>
          </cell>
          <cell r="BW55">
            <v>-20.103661131574739</v>
          </cell>
          <cell r="BX55">
            <v>-24.81514456144199</v>
          </cell>
          <cell r="BY55">
            <v>-29.52662799130924</v>
          </cell>
          <cell r="BZ55">
            <v>-34.238111421176491</v>
          </cell>
          <cell r="CA55">
            <v>-38.949594851043749</v>
          </cell>
          <cell r="CB55">
            <v>-43.661078280910999</v>
          </cell>
          <cell r="CC55">
            <v>-48.045150686370448</v>
          </cell>
          <cell r="CD55">
            <v>-50.517335349799971</v>
          </cell>
          <cell r="CE55">
            <v>-53.185524912768592</v>
          </cell>
          <cell r="CF55">
            <v>-53.185524912768592</v>
          </cell>
          <cell r="CG55">
            <v>-53.185524912768592</v>
          </cell>
        </row>
      </sheetData>
      <sheetData sheetId="17">
        <row r="40"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  <cell r="R40" t="e">
            <v>#DIV/0!</v>
          </cell>
          <cell r="S40" t="e">
            <v>#DIV/0!</v>
          </cell>
          <cell r="T40" t="e">
            <v>#DIV/0!</v>
          </cell>
          <cell r="U40" t="e">
            <v>#DIV/0!</v>
          </cell>
          <cell r="V40" t="e">
            <v>#DIV/0!</v>
          </cell>
          <cell r="W40" t="e">
            <v>#DIV/0!</v>
          </cell>
          <cell r="X40" t="e">
            <v>#DIV/0!</v>
          </cell>
          <cell r="Y40" t="e">
            <v>#DIV/0!</v>
          </cell>
          <cell r="Z40" t="e">
            <v>#DIV/0!</v>
          </cell>
          <cell r="AA40" t="e">
            <v>#DIV/0!</v>
          </cell>
          <cell r="AB40" t="e">
            <v>#DIV/0!</v>
          </cell>
          <cell r="AC40" t="e">
            <v>#DIV/0!</v>
          </cell>
          <cell r="AD40" t="e">
            <v>#DIV/0!</v>
          </cell>
          <cell r="AE40" t="e">
            <v>#DIV/0!</v>
          </cell>
          <cell r="AF40" t="e">
            <v>#DIV/0!</v>
          </cell>
          <cell r="AG40" t="e">
            <v>#DIV/0!</v>
          </cell>
          <cell r="AH40" t="e">
            <v>#DIV/0!</v>
          </cell>
          <cell r="AI40" t="e">
            <v>#DIV/0!</v>
          </cell>
          <cell r="AJ40" t="e">
            <v>#DIV/0!</v>
          </cell>
          <cell r="AK40" t="e">
            <v>#DIV/0!</v>
          </cell>
          <cell r="AL40" t="e">
            <v>#DIV/0!</v>
          </cell>
          <cell r="AM40" t="e">
            <v>#DIV/0!</v>
          </cell>
          <cell r="AN40" t="e">
            <v>#DIV/0!</v>
          </cell>
          <cell r="AO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  <cell r="AU40" t="e">
            <v>#DIV/0!</v>
          </cell>
          <cell r="AV40" t="e">
            <v>#DIV/0!</v>
          </cell>
          <cell r="AW40" t="e">
            <v>#DIV/0!</v>
          </cell>
          <cell r="AX40" t="e">
            <v>#DIV/0!</v>
          </cell>
          <cell r="AY40" t="e">
            <v>#DIV/0!</v>
          </cell>
          <cell r="AZ40" t="e">
            <v>#DIV/0!</v>
          </cell>
          <cell r="BA40" t="e">
            <v>#DIV/0!</v>
          </cell>
          <cell r="BB40" t="e">
            <v>#DIV/0!</v>
          </cell>
          <cell r="BC40" t="e">
            <v>#DIV/0!</v>
          </cell>
          <cell r="BD40" t="e">
            <v>#DIV/0!</v>
          </cell>
          <cell r="BE40" t="e">
            <v>#DIV/0!</v>
          </cell>
          <cell r="BF40" t="e">
            <v>#DIV/0!</v>
          </cell>
          <cell r="BG40" t="e">
            <v>#DIV/0!</v>
          </cell>
          <cell r="BH40" t="e">
            <v>#DIV/0!</v>
          </cell>
          <cell r="BI40" t="e">
            <v>#DIV/0!</v>
          </cell>
          <cell r="BJ40" t="e">
            <v>#DIV/0!</v>
          </cell>
          <cell r="BK40" t="e">
            <v>#DIV/0!</v>
          </cell>
          <cell r="BL40" t="e">
            <v>#DIV/0!</v>
          </cell>
          <cell r="BM40" t="e">
            <v>#DIV/0!</v>
          </cell>
          <cell r="BN40" t="e">
            <v>#DIV/0!</v>
          </cell>
          <cell r="BO40" t="e">
            <v>#DIV/0!</v>
          </cell>
          <cell r="BP40" t="e">
            <v>#DIV/0!</v>
          </cell>
          <cell r="BQ40" t="e">
            <v>#DIV/0!</v>
          </cell>
          <cell r="BR40" t="e">
            <v>#DIV/0!</v>
          </cell>
          <cell r="BS40" t="e">
            <v>#DIV/0!</v>
          </cell>
          <cell r="BT40" t="str">
            <v>Forecast</v>
          </cell>
          <cell r="BU40" t="str">
            <v>Forecast</v>
          </cell>
          <cell r="BV40" t="str">
            <v>Forecast</v>
          </cell>
          <cell r="BW40" t="str">
            <v>Forecast</v>
          </cell>
          <cell r="BX40" t="str">
            <v>Forecast</v>
          </cell>
          <cell r="BY40" t="str">
            <v>Forecast</v>
          </cell>
          <cell r="BZ40" t="str">
            <v>Forecast</v>
          </cell>
          <cell r="CA40" t="str">
            <v>Forecast</v>
          </cell>
          <cell r="CB40" t="str">
            <v>Forecast</v>
          </cell>
          <cell r="CC40" t="str">
            <v>Forecast</v>
          </cell>
          <cell r="CD40" t="str">
            <v>Forecast</v>
          </cell>
          <cell r="CE40" t="str">
            <v>Forecast</v>
          </cell>
          <cell r="CF40" t="str">
            <v>Forecast</v>
          </cell>
          <cell r="CG40" t="str">
            <v>Forecast</v>
          </cell>
        </row>
        <row r="41">
          <cell r="B41" t="str">
            <v>2014-01</v>
          </cell>
          <cell r="C41" t="str">
            <v>2014-02</v>
          </cell>
          <cell r="D41" t="str">
            <v>2014-03</v>
          </cell>
          <cell r="E41" t="str">
            <v>2014-04</v>
          </cell>
          <cell r="F41" t="str">
            <v>2014-05</v>
          </cell>
          <cell r="G41" t="str">
            <v>2014-06</v>
          </cell>
          <cell r="H41" t="str">
            <v>2014-07</v>
          </cell>
          <cell r="I41" t="str">
            <v>2014-08</v>
          </cell>
          <cell r="J41" t="str">
            <v>2014-09</v>
          </cell>
          <cell r="K41" t="str">
            <v>2014-10</v>
          </cell>
          <cell r="L41" t="str">
            <v>2014-11</v>
          </cell>
          <cell r="M41" t="str">
            <v>2014-12</v>
          </cell>
          <cell r="N41" t="str">
            <v>2015-01</v>
          </cell>
          <cell r="O41" t="str">
            <v>2015-02</v>
          </cell>
          <cell r="P41" t="str">
            <v>2015-03</v>
          </cell>
          <cell r="Q41" t="str">
            <v>2015-04</v>
          </cell>
          <cell r="R41" t="str">
            <v>2015-05</v>
          </cell>
          <cell r="S41" t="str">
            <v>2015-06</v>
          </cell>
          <cell r="T41" t="str">
            <v>2015-07</v>
          </cell>
          <cell r="U41" t="str">
            <v>2015-08</v>
          </cell>
          <cell r="V41" t="str">
            <v>2015-09</v>
          </cell>
          <cell r="W41" t="str">
            <v>2015-10</v>
          </cell>
          <cell r="X41" t="str">
            <v>2015-11</v>
          </cell>
          <cell r="Y41" t="str">
            <v>2015-12</v>
          </cell>
          <cell r="Z41" t="str">
            <v>2016-01</v>
          </cell>
          <cell r="AA41" t="str">
            <v>2016-02</v>
          </cell>
          <cell r="AB41" t="str">
            <v>2016-03</v>
          </cell>
          <cell r="AC41" t="str">
            <v>2016-04</v>
          </cell>
          <cell r="AD41" t="str">
            <v>2016-05</v>
          </cell>
          <cell r="AE41" t="str">
            <v>2016-06</v>
          </cell>
          <cell r="AF41" t="str">
            <v>2016-07</v>
          </cell>
          <cell r="AG41" t="str">
            <v>2016-08</v>
          </cell>
          <cell r="AH41" t="str">
            <v>2016-09</v>
          </cell>
          <cell r="AI41" t="str">
            <v>2016-10</v>
          </cell>
          <cell r="AJ41" t="str">
            <v>2016-11</v>
          </cell>
          <cell r="AK41" t="str">
            <v>2016-12</v>
          </cell>
          <cell r="AL41" t="str">
            <v>2017-01</v>
          </cell>
          <cell r="AM41" t="str">
            <v>2017-02</v>
          </cell>
          <cell r="AN41" t="str">
            <v>2017-03</v>
          </cell>
          <cell r="AO41" t="str">
            <v>2017-04</v>
          </cell>
          <cell r="AP41" t="str">
            <v>2017-05</v>
          </cell>
          <cell r="AQ41" t="str">
            <v>2017-06</v>
          </cell>
          <cell r="AR41" t="str">
            <v>2017-07</v>
          </cell>
          <cell r="AS41" t="str">
            <v>2017-08</v>
          </cell>
          <cell r="AT41" t="str">
            <v>2017-09</v>
          </cell>
          <cell r="AU41" t="str">
            <v>2017-10</v>
          </cell>
          <cell r="AV41" t="str">
            <v>2017-11</v>
          </cell>
          <cell r="AW41" t="str">
            <v>2017-12</v>
          </cell>
          <cell r="AX41" t="str">
            <v>2018-01</v>
          </cell>
          <cell r="AY41" t="str">
            <v>2018-02</v>
          </cell>
          <cell r="AZ41" t="str">
            <v>2018-03</v>
          </cell>
          <cell r="BA41" t="str">
            <v>2018-04</v>
          </cell>
          <cell r="BB41" t="str">
            <v>2018-05</v>
          </cell>
          <cell r="BC41" t="str">
            <v>2018-06</v>
          </cell>
          <cell r="BD41" t="str">
            <v>2018-07</v>
          </cell>
          <cell r="BE41" t="str">
            <v>2018-08</v>
          </cell>
          <cell r="BF41" t="str">
            <v>2018-09</v>
          </cell>
          <cell r="BG41" t="str">
            <v>2018-10</v>
          </cell>
          <cell r="BH41" t="str">
            <v>2018-11</v>
          </cell>
          <cell r="BI41" t="str">
            <v>2018-12</v>
          </cell>
          <cell r="BJ41" t="str">
            <v>2019-01</v>
          </cell>
          <cell r="BK41" t="str">
            <v>2019-02</v>
          </cell>
          <cell r="BL41" t="str">
            <v>2019-03</v>
          </cell>
          <cell r="BM41" t="str">
            <v>2019-04</v>
          </cell>
          <cell r="BN41" t="str">
            <v>2019-05</v>
          </cell>
          <cell r="BO41" t="str">
            <v>2019-06</v>
          </cell>
          <cell r="BP41" t="str">
            <v>2019-07</v>
          </cell>
          <cell r="BQ41" t="str">
            <v>2019-08</v>
          </cell>
          <cell r="BR41" t="str">
            <v>2019-09</v>
          </cell>
          <cell r="BS41" t="str">
            <v>2019-10</v>
          </cell>
          <cell r="BT41" t="str">
            <v>2019-11</v>
          </cell>
          <cell r="BU41" t="str">
            <v>2019-12</v>
          </cell>
          <cell r="BV41" t="str">
            <v>2020-01</v>
          </cell>
          <cell r="BW41" t="str">
            <v>2020-02</v>
          </cell>
          <cell r="BX41" t="str">
            <v>2020-03</v>
          </cell>
          <cell r="BY41" t="str">
            <v>2020-04</v>
          </cell>
          <cell r="BZ41" t="str">
            <v>2020-05</v>
          </cell>
          <cell r="CA41" t="str">
            <v>2020-06</v>
          </cell>
          <cell r="CB41" t="str">
            <v>2020-07</v>
          </cell>
          <cell r="CC41" t="str">
            <v>2020-08</v>
          </cell>
          <cell r="CD41" t="str">
            <v>2020-09</v>
          </cell>
          <cell r="CE41" t="str">
            <v>2020-10</v>
          </cell>
          <cell r="CF41" t="str">
            <v>2020-11</v>
          </cell>
          <cell r="CG41" t="str">
            <v>2020-12</v>
          </cell>
        </row>
        <row r="42">
          <cell r="A42" t="str">
            <v>Rolling 12 Months</v>
          </cell>
        </row>
        <row r="43">
          <cell r="A43" t="str">
            <v>Revenue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18240</v>
          </cell>
          <cell r="BS43">
            <v>84000</v>
          </cell>
          <cell r="BT43">
            <v>84000</v>
          </cell>
          <cell r="BU43">
            <v>84000</v>
          </cell>
          <cell r="BV43">
            <v>84000</v>
          </cell>
          <cell r="BW43">
            <v>84000</v>
          </cell>
          <cell r="BX43">
            <v>84000</v>
          </cell>
          <cell r="BY43">
            <v>84000</v>
          </cell>
          <cell r="BZ43">
            <v>84000</v>
          </cell>
          <cell r="CA43">
            <v>84000</v>
          </cell>
          <cell r="CB43">
            <v>84000</v>
          </cell>
          <cell r="CC43">
            <v>84000</v>
          </cell>
          <cell r="CD43">
            <v>84912</v>
          </cell>
          <cell r="CE43">
            <v>88200</v>
          </cell>
          <cell r="CF43">
            <v>88200</v>
          </cell>
          <cell r="CG43">
            <v>88200</v>
          </cell>
        </row>
        <row r="45">
          <cell r="A45" t="str">
            <v>Cost of Goods Sold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6511.6799999999994</v>
          </cell>
          <cell r="CE45">
            <v>29987.999999999996</v>
          </cell>
          <cell r="CF45">
            <v>29987.999999999996</v>
          </cell>
          <cell r="CG45">
            <v>29987.999999999996</v>
          </cell>
        </row>
        <row r="47">
          <cell r="A47" t="str">
            <v>Gross Margin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18240</v>
          </cell>
          <cell r="BS47">
            <v>84000</v>
          </cell>
          <cell r="BT47">
            <v>84000</v>
          </cell>
          <cell r="BU47">
            <v>84000</v>
          </cell>
          <cell r="BV47">
            <v>84000</v>
          </cell>
          <cell r="BW47">
            <v>84000</v>
          </cell>
          <cell r="BX47">
            <v>84000</v>
          </cell>
          <cell r="BY47">
            <v>84000</v>
          </cell>
          <cell r="BZ47">
            <v>84000</v>
          </cell>
          <cell r="CA47">
            <v>84000</v>
          </cell>
          <cell r="CB47">
            <v>84000</v>
          </cell>
          <cell r="CC47">
            <v>84000</v>
          </cell>
          <cell r="CD47">
            <v>78400.320000000007</v>
          </cell>
          <cell r="CE47">
            <v>58212</v>
          </cell>
          <cell r="CF47">
            <v>58212</v>
          </cell>
          <cell r="CG47">
            <v>58212</v>
          </cell>
        </row>
        <row r="48">
          <cell r="A48" t="str">
            <v>as a % of sales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  <cell r="BD48" t="e">
            <v>#DIV/0!</v>
          </cell>
          <cell r="BE48" t="e">
            <v>#DIV/0!</v>
          </cell>
          <cell r="BF48" t="e">
            <v>#DIV/0!</v>
          </cell>
          <cell r="BG48" t="e">
            <v>#DIV/0!</v>
          </cell>
          <cell r="BH48" t="e">
            <v>#DIV/0!</v>
          </cell>
          <cell r="BI48" t="e">
            <v>#DIV/0!</v>
          </cell>
          <cell r="BJ48" t="e">
            <v>#DIV/0!</v>
          </cell>
          <cell r="BK48" t="e">
            <v>#DIV/0!</v>
          </cell>
          <cell r="BL48" t="e">
            <v>#DIV/0!</v>
          </cell>
          <cell r="BM48" t="e">
            <v>#DIV/0!</v>
          </cell>
          <cell r="BN48" t="e">
            <v>#DIV/0!</v>
          </cell>
          <cell r="BO48" t="e">
            <v>#DIV/0!</v>
          </cell>
          <cell r="BP48" t="e">
            <v>#DIV/0!</v>
          </cell>
          <cell r="BQ48" t="e">
            <v>#DIV/0!</v>
          </cell>
          <cell r="BR48">
            <v>1</v>
          </cell>
          <cell r="BS48">
            <v>1</v>
          </cell>
          <cell r="BT48">
            <v>1</v>
          </cell>
          <cell r="BU48">
            <v>1</v>
          </cell>
          <cell r="BV48">
            <v>1</v>
          </cell>
          <cell r="BW48">
            <v>1</v>
          </cell>
          <cell r="BX48">
            <v>1</v>
          </cell>
          <cell r="BY48">
            <v>1</v>
          </cell>
          <cell r="BZ48">
            <v>1</v>
          </cell>
          <cell r="CA48">
            <v>1</v>
          </cell>
          <cell r="CB48">
            <v>1</v>
          </cell>
          <cell r="CC48">
            <v>1</v>
          </cell>
          <cell r="CD48">
            <v>0.92331260599208598</v>
          </cell>
          <cell r="CE48">
            <v>0.66</v>
          </cell>
          <cell r="CF48">
            <v>0.66</v>
          </cell>
          <cell r="CG48">
            <v>0.66</v>
          </cell>
        </row>
        <row r="50">
          <cell r="A50" t="str">
            <v>Direct labor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61000</v>
          </cell>
          <cell r="BU50">
            <v>122000</v>
          </cell>
          <cell r="BV50">
            <v>183000</v>
          </cell>
          <cell r="BW50">
            <v>244000</v>
          </cell>
          <cell r="BX50">
            <v>305000</v>
          </cell>
          <cell r="BY50">
            <v>366000</v>
          </cell>
          <cell r="BZ50">
            <v>427000</v>
          </cell>
          <cell r="CA50">
            <v>488000</v>
          </cell>
          <cell r="CB50">
            <v>549000</v>
          </cell>
          <cell r="CC50">
            <v>610000</v>
          </cell>
          <cell r="CD50">
            <v>671000</v>
          </cell>
          <cell r="CE50">
            <v>732000</v>
          </cell>
          <cell r="CF50">
            <v>732000</v>
          </cell>
          <cell r="CG50">
            <v>732000</v>
          </cell>
        </row>
        <row r="51">
          <cell r="A51" t="str">
            <v>as a % of sales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Y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  <cell r="BD51" t="e">
            <v>#DIV/0!</v>
          </cell>
          <cell r="BE51" t="e">
            <v>#DIV/0!</v>
          </cell>
          <cell r="BF51" t="e">
            <v>#DIV/0!</v>
          </cell>
          <cell r="BG51" t="e">
            <v>#DIV/0!</v>
          </cell>
          <cell r="BH51" t="e">
            <v>#DIV/0!</v>
          </cell>
          <cell r="BI51" t="e">
            <v>#DIV/0!</v>
          </cell>
          <cell r="BJ51" t="e">
            <v>#DIV/0!</v>
          </cell>
          <cell r="BK51" t="e">
            <v>#DIV/0!</v>
          </cell>
          <cell r="BL51" t="e">
            <v>#DIV/0!</v>
          </cell>
          <cell r="BM51" t="e">
            <v>#DIV/0!</v>
          </cell>
          <cell r="BN51" t="e">
            <v>#DIV/0!</v>
          </cell>
          <cell r="BO51" t="e">
            <v>#DIV/0!</v>
          </cell>
          <cell r="BP51" t="e">
            <v>#DIV/0!</v>
          </cell>
          <cell r="BQ51" t="e">
            <v>#DIV/0!</v>
          </cell>
          <cell r="BR51">
            <v>0</v>
          </cell>
          <cell r="BS51">
            <v>0</v>
          </cell>
          <cell r="BT51">
            <v>0.72619047619047616</v>
          </cell>
          <cell r="BU51">
            <v>1.4523809523809523</v>
          </cell>
          <cell r="BV51">
            <v>2.1785714285714284</v>
          </cell>
          <cell r="BW51">
            <v>2.9047619047619047</v>
          </cell>
          <cell r="BX51">
            <v>3.6309523809523809</v>
          </cell>
          <cell r="BY51">
            <v>4.3571428571428568</v>
          </cell>
          <cell r="BZ51">
            <v>5.083333333333333</v>
          </cell>
          <cell r="CA51">
            <v>5.8095238095238093</v>
          </cell>
          <cell r="CB51">
            <v>6.5357142857142856</v>
          </cell>
          <cell r="CC51">
            <v>7.2619047619047619</v>
          </cell>
          <cell r="CD51">
            <v>7.9022988505747129</v>
          </cell>
          <cell r="CE51">
            <v>8.2993197278911559</v>
          </cell>
          <cell r="CF51">
            <v>8.2993197278911559</v>
          </cell>
          <cell r="CG51">
            <v>8.2993197278911559</v>
          </cell>
        </row>
        <row r="52">
          <cell r="A52" t="str">
            <v>Direct LER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 t="e">
            <v>#DIV/0!</v>
          </cell>
          <cell r="BI52" t="e">
            <v>#DIV/0!</v>
          </cell>
          <cell r="BJ52" t="e">
            <v>#DIV/0!</v>
          </cell>
          <cell r="BK52" t="e">
            <v>#DIV/0!</v>
          </cell>
          <cell r="BL52" t="e">
            <v>#DIV/0!</v>
          </cell>
          <cell r="BM52" t="e">
            <v>#DIV/0!</v>
          </cell>
          <cell r="BN52" t="e">
            <v>#DIV/0!</v>
          </cell>
          <cell r="BO52" t="e">
            <v>#DIV/0!</v>
          </cell>
          <cell r="BP52" t="e">
            <v>#DIV/0!</v>
          </cell>
          <cell r="BQ52" t="e">
            <v>#DIV/0!</v>
          </cell>
          <cell r="BR52" t="e">
            <v>#DIV/0!</v>
          </cell>
          <cell r="BS52" t="e">
            <v>#DIV/0!</v>
          </cell>
          <cell r="BT52">
            <v>1.3770491803278688</v>
          </cell>
          <cell r="BU52">
            <v>0.68852459016393441</v>
          </cell>
          <cell r="BV52">
            <v>0.45901639344262296</v>
          </cell>
          <cell r="BW52">
            <v>0.34426229508196721</v>
          </cell>
          <cell r="BX52">
            <v>0.27540983606557379</v>
          </cell>
          <cell r="BY52">
            <v>0.22950819672131148</v>
          </cell>
          <cell r="BZ52">
            <v>0.19672131147540983</v>
          </cell>
          <cell r="CA52">
            <v>0.1721311475409836</v>
          </cell>
          <cell r="CB52">
            <v>0.15300546448087432</v>
          </cell>
          <cell r="CC52">
            <v>0.13770491803278689</v>
          </cell>
          <cell r="CD52">
            <v>0.1168410134128167</v>
          </cell>
          <cell r="CE52">
            <v>7.9524590163934428E-2</v>
          </cell>
          <cell r="CF52">
            <v>7.9524590163934428E-2</v>
          </cell>
          <cell r="CG52">
            <v>7.9524590163934428E-2</v>
          </cell>
        </row>
        <row r="54">
          <cell r="A54" t="str">
            <v>Contribution Margin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18240</v>
          </cell>
          <cell r="BS54">
            <v>84000</v>
          </cell>
          <cell r="BT54">
            <v>23000</v>
          </cell>
          <cell r="BU54">
            <v>-38000</v>
          </cell>
          <cell r="BV54">
            <v>-99000</v>
          </cell>
          <cell r="BW54">
            <v>-160000</v>
          </cell>
          <cell r="BX54">
            <v>-221000</v>
          </cell>
          <cell r="BY54">
            <v>-282000</v>
          </cell>
          <cell r="BZ54">
            <v>-343000</v>
          </cell>
          <cell r="CA54">
            <v>-404000</v>
          </cell>
          <cell r="CB54">
            <v>-465000</v>
          </cell>
          <cell r="CC54">
            <v>-526000</v>
          </cell>
          <cell r="CD54">
            <v>-592599.67999999993</v>
          </cell>
          <cell r="CE54">
            <v>-673788</v>
          </cell>
          <cell r="CF54">
            <v>-673788</v>
          </cell>
          <cell r="CG54">
            <v>-673788</v>
          </cell>
        </row>
        <row r="55">
          <cell r="A55" t="str">
            <v>as a % to sales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Y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  <cell r="BD55" t="e">
            <v>#DIV/0!</v>
          </cell>
          <cell r="BE55" t="e">
            <v>#DIV/0!</v>
          </cell>
          <cell r="BF55" t="e">
            <v>#DIV/0!</v>
          </cell>
          <cell r="BG55" t="e">
            <v>#DIV/0!</v>
          </cell>
          <cell r="BH55" t="e">
            <v>#DIV/0!</v>
          </cell>
          <cell r="BI55" t="e">
            <v>#DIV/0!</v>
          </cell>
          <cell r="BJ55" t="e">
            <v>#DIV/0!</v>
          </cell>
          <cell r="BK55" t="e">
            <v>#DIV/0!</v>
          </cell>
          <cell r="BL55" t="e">
            <v>#DIV/0!</v>
          </cell>
          <cell r="BM55" t="e">
            <v>#DIV/0!</v>
          </cell>
          <cell r="BN55" t="e">
            <v>#DIV/0!</v>
          </cell>
          <cell r="BO55" t="e">
            <v>#DIV/0!</v>
          </cell>
          <cell r="BP55" t="e">
            <v>#DIV/0!</v>
          </cell>
          <cell r="BQ55" t="e">
            <v>#DIV/0!</v>
          </cell>
          <cell r="BR55">
            <v>1</v>
          </cell>
          <cell r="BS55">
            <v>1</v>
          </cell>
          <cell r="BT55">
            <v>0.27380952380952384</v>
          </cell>
          <cell r="BU55">
            <v>-0.45238095238095238</v>
          </cell>
          <cell r="BV55">
            <v>-1.1785714285714286</v>
          </cell>
          <cell r="BW55">
            <v>-1.9047619047619047</v>
          </cell>
          <cell r="BX55">
            <v>-2.6309523809523809</v>
          </cell>
          <cell r="BY55">
            <v>-3.3571428571428572</v>
          </cell>
          <cell r="BZ55">
            <v>-4.083333333333333</v>
          </cell>
          <cell r="CA55">
            <v>-4.8095238095238093</v>
          </cell>
          <cell r="CB55">
            <v>-5.5357142857142856</v>
          </cell>
          <cell r="CC55">
            <v>-6.2619047619047619</v>
          </cell>
          <cell r="CD55">
            <v>-6.9789862445826261</v>
          </cell>
          <cell r="CE55">
            <v>-7.6393197278911567</v>
          </cell>
          <cell r="CF55">
            <v>-7.6393197278911567</v>
          </cell>
          <cell r="CG55">
            <v>-7.6393197278911567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St 2012"/>
      <sheetName val="IncomeSt 2013"/>
      <sheetName val="Summary Op Data"/>
      <sheetName val="simple cash flow"/>
      <sheetName val="BalanceSheet"/>
      <sheetName val="order metrics"/>
      <sheetName val="monthly metrics"/>
      <sheetName val="RRIncome Statement"/>
      <sheetName val="RRRevolver"/>
      <sheetName val="RRBalance Sheet"/>
      <sheetName val="RRCash Flow"/>
      <sheetName val="RRCovenants"/>
      <sheetName val="RRAmmortization"/>
      <sheetName val="RRWages &amp; Insurance"/>
      <sheetName val="RRSteady State"/>
      <sheetName val="actual cash flow"/>
      <sheetName val="month-to-month cash flow"/>
      <sheetName val="2013 Monthly Balancing "/>
      <sheetName val="2012 Monthly Balancing"/>
      <sheetName val="mo rpt qry cklist"/>
      <sheetName val="2011"/>
      <sheetName val="oct09-dec11 incST"/>
      <sheetName val="input values"/>
      <sheetName val="Sheet2"/>
      <sheetName val="Sheet1"/>
      <sheetName val="Hidde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0.18</v>
          </cell>
        </row>
        <row r="7">
          <cell r="B7">
            <v>147.50790000000001</v>
          </cell>
        </row>
        <row r="9">
          <cell r="B9">
            <v>14</v>
          </cell>
        </row>
        <row r="10">
          <cell r="B10">
            <v>0.02</v>
          </cell>
        </row>
        <row r="11">
          <cell r="B11">
            <v>0.02</v>
          </cell>
        </row>
        <row r="12">
          <cell r="B12">
            <v>0.04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825D1-5DF7-4BE4-9F99-DF9945369A91}">
  <dimension ref="A1:Z49"/>
  <sheetViews>
    <sheetView zoomScale="80" zoomScaleNormal="80" workbookViewId="0">
      <pane xSplit="1" ySplit="5" topLeftCell="B6" activePane="bottomRight" state="frozen"/>
      <selection activeCell="BL11" sqref="BL11"/>
      <selection pane="topRight" activeCell="BL11" sqref="BL11"/>
      <selection pane="bottomLeft" activeCell="BL11" sqref="BL11"/>
      <selection pane="bottomRight" activeCell="D43" sqref="D43"/>
    </sheetView>
  </sheetViews>
  <sheetFormatPr defaultColWidth="8.85546875" defaultRowHeight="14.25" x14ac:dyDescent="0.2"/>
  <cols>
    <col min="1" max="1" width="46.85546875" style="2" bestFit="1" customWidth="1"/>
    <col min="2" max="3" width="17.140625" style="2" bestFit="1" customWidth="1"/>
    <col min="4" max="4" width="15.7109375" style="2" bestFit="1" customWidth="1"/>
    <col min="5" max="15" width="14.85546875" style="2" bestFit="1" customWidth="1"/>
    <col min="16" max="26" width="15.85546875" style="2" bestFit="1" customWidth="1"/>
    <col min="27" max="16384" width="8.85546875" style="2"/>
  </cols>
  <sheetData>
    <row r="1" spans="1:26" ht="18" x14ac:dyDescent="0.25">
      <c r="A1" s="1" t="s">
        <v>95</v>
      </c>
    </row>
    <row r="2" spans="1:26" ht="18" x14ac:dyDescent="0.25">
      <c r="A2" s="1" t="s">
        <v>0</v>
      </c>
    </row>
    <row r="3" spans="1:26" x14ac:dyDescent="0.2">
      <c r="A3" s="36" t="s">
        <v>71</v>
      </c>
      <c r="B3" s="3"/>
      <c r="C3" s="3">
        <v>0.1</v>
      </c>
      <c r="D3" s="3">
        <v>0.1</v>
      </c>
      <c r="E3" s="3">
        <v>0.1</v>
      </c>
      <c r="F3" s="3">
        <v>0.1</v>
      </c>
      <c r="G3" s="3">
        <v>0.1</v>
      </c>
      <c r="H3" s="3">
        <v>0.1</v>
      </c>
      <c r="I3" s="3">
        <v>0.1</v>
      </c>
      <c r="J3" s="3">
        <v>0.1</v>
      </c>
      <c r="K3" s="3">
        <v>0.1</v>
      </c>
      <c r="L3" s="3">
        <v>0.1</v>
      </c>
      <c r="M3" s="3">
        <v>0.1</v>
      </c>
      <c r="N3" s="3">
        <v>0.1</v>
      </c>
      <c r="O3" s="3">
        <v>0.1</v>
      </c>
      <c r="P3" s="3">
        <v>0.1</v>
      </c>
      <c r="Q3" s="3">
        <v>0.1</v>
      </c>
      <c r="R3" s="3">
        <v>0.1</v>
      </c>
      <c r="S3" s="3">
        <v>0.1</v>
      </c>
      <c r="T3" s="3">
        <v>0.1</v>
      </c>
      <c r="U3" s="3">
        <v>0.1</v>
      </c>
      <c r="V3" s="3">
        <v>0.1</v>
      </c>
      <c r="W3" s="3">
        <v>0.1</v>
      </c>
      <c r="X3" s="3">
        <v>0.1</v>
      </c>
      <c r="Y3" s="3">
        <v>0.1</v>
      </c>
      <c r="Z3" s="3">
        <v>0.1</v>
      </c>
    </row>
    <row r="4" spans="1:26" x14ac:dyDescent="0.2">
      <c r="A4" s="4" t="s">
        <v>100</v>
      </c>
      <c r="B4" s="35" t="s">
        <v>70</v>
      </c>
      <c r="C4" s="35" t="s">
        <v>70</v>
      </c>
      <c r="D4" s="35" t="s">
        <v>70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</row>
    <row r="5" spans="1:26" x14ac:dyDescent="0.2">
      <c r="A5" s="6"/>
      <c r="B5" s="35" t="s">
        <v>45</v>
      </c>
      <c r="C5" s="35" t="s">
        <v>46</v>
      </c>
      <c r="D5" s="35" t="s">
        <v>47</v>
      </c>
      <c r="E5" s="5" t="s">
        <v>48</v>
      </c>
      <c r="F5" s="5" t="s">
        <v>49</v>
      </c>
      <c r="G5" s="5" t="s">
        <v>50</v>
      </c>
      <c r="H5" s="5" t="s">
        <v>51</v>
      </c>
      <c r="I5" s="5" t="s">
        <v>52</v>
      </c>
      <c r="J5" s="5" t="s">
        <v>53</v>
      </c>
      <c r="K5" s="5" t="s">
        <v>54</v>
      </c>
      <c r="L5" s="5" t="s">
        <v>55</v>
      </c>
      <c r="M5" s="5" t="s">
        <v>56</v>
      </c>
      <c r="N5" s="5" t="s">
        <v>57</v>
      </c>
      <c r="O5" s="5" t="s">
        <v>58</v>
      </c>
      <c r="P5" s="5" t="s">
        <v>59</v>
      </c>
      <c r="Q5" s="5" t="s">
        <v>60</v>
      </c>
      <c r="R5" s="5" t="s">
        <v>61</v>
      </c>
      <c r="S5" s="5" t="s">
        <v>62</v>
      </c>
      <c r="T5" s="5" t="s">
        <v>63</v>
      </c>
      <c r="U5" s="5" t="s">
        <v>64</v>
      </c>
      <c r="V5" s="5" t="s">
        <v>65</v>
      </c>
      <c r="W5" s="5" t="s">
        <v>66</v>
      </c>
      <c r="X5" s="5" t="s">
        <v>67</v>
      </c>
      <c r="Y5" s="5" t="s">
        <v>68</v>
      </c>
      <c r="Z5" s="5" t="s">
        <v>69</v>
      </c>
    </row>
    <row r="6" spans="1:26" x14ac:dyDescent="0.2">
      <c r="A6" s="6"/>
    </row>
    <row r="7" spans="1:26" s="9" customFormat="1" x14ac:dyDescent="0.2">
      <c r="A7" s="7" t="s">
        <v>2</v>
      </c>
      <c r="B7" s="8">
        <f>SUM('Monthly Plan'!B7:M7)</f>
        <v>3259000</v>
      </c>
      <c r="C7" s="8">
        <f>SUM('Monthly Plan'!C7:N7)</f>
        <v>3303000</v>
      </c>
      <c r="D7" s="8">
        <f>SUM('Monthly Plan'!D7:O7)</f>
        <v>3338000</v>
      </c>
      <c r="E7" s="8">
        <f>SUM('Monthly Plan'!E7:P7)</f>
        <v>3228000</v>
      </c>
      <c r="F7" s="8">
        <f>SUM('Monthly Plan'!F7:Q7)</f>
        <v>3120000</v>
      </c>
      <c r="G7" s="8">
        <f>SUM('Monthly Plan'!G7:R7)</f>
        <v>2830000</v>
      </c>
      <c r="H7" s="8">
        <f>SUM('Monthly Plan'!H7:S7)</f>
        <v>2713000</v>
      </c>
      <c r="I7" s="8">
        <f>SUM('Monthly Plan'!I7:T7)</f>
        <v>2659000</v>
      </c>
      <c r="J7" s="8">
        <f>SUM('Monthly Plan'!J7:U7)</f>
        <v>2589000</v>
      </c>
      <c r="K7" s="8">
        <f>SUM('Monthly Plan'!K7:V7)</f>
        <v>2541000</v>
      </c>
      <c r="L7" s="8">
        <f>SUM('Monthly Plan'!L7:W7)</f>
        <v>2495000</v>
      </c>
      <c r="M7" s="8">
        <f>SUM('Monthly Plan'!M7:X7)</f>
        <v>2475000</v>
      </c>
      <c r="N7" s="8">
        <f>SUM('Monthly Plan'!N7:Y7)</f>
        <v>2415000</v>
      </c>
      <c r="O7" s="8">
        <f>SUM('Monthly Plan'!O7:Z7)</f>
        <v>2300000</v>
      </c>
      <c r="P7" s="8">
        <f>SUM('Monthly Plan'!P7:AA7)</f>
        <v>2290000</v>
      </c>
      <c r="Q7" s="8">
        <f>SUM('Monthly Plan'!Q7:AB7)</f>
        <v>2415000</v>
      </c>
      <c r="R7" s="8">
        <f>SUM('Monthly Plan'!R7:AC7)</f>
        <v>2565000</v>
      </c>
      <c r="S7" s="8">
        <f>SUM('Monthly Plan'!S7:AD7)</f>
        <v>2850000</v>
      </c>
      <c r="T7" s="8">
        <f>SUM('Monthly Plan'!T7:AE7)</f>
        <v>2975000</v>
      </c>
      <c r="U7" s="8">
        <f>SUM('Monthly Plan'!U7:AF7)</f>
        <v>3100000</v>
      </c>
      <c r="V7" s="8">
        <f>SUM('Monthly Plan'!V7:AG7)</f>
        <v>3200000</v>
      </c>
      <c r="W7" s="8">
        <f>SUM('Monthly Plan'!W7:AH7)</f>
        <v>3300000</v>
      </c>
      <c r="X7" s="8">
        <f>SUM('Monthly Plan'!X7:AI7)</f>
        <v>3375000</v>
      </c>
      <c r="Y7" s="8">
        <f>SUM('Monthly Plan'!Y7:AJ7)</f>
        <v>3450000</v>
      </c>
      <c r="Z7" s="8">
        <f>SUM('Monthly Plan'!Z7:AK7)</f>
        <v>3500000</v>
      </c>
    </row>
    <row r="8" spans="1:26" s="9" customFormat="1" x14ac:dyDescent="0.2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9" customFormat="1" x14ac:dyDescent="0.2">
      <c r="A9" s="7" t="s">
        <v>3</v>
      </c>
      <c r="B9" s="11">
        <f>SUM('Monthly Plan'!B9:M9)</f>
        <v>146000</v>
      </c>
      <c r="C9" s="11">
        <f>SUM('Monthly Plan'!C9:N9)</f>
        <v>140000</v>
      </c>
      <c r="D9" s="11">
        <f>SUM('Monthly Plan'!D9:O9)</f>
        <v>137000</v>
      </c>
      <c r="E9" s="11">
        <f>SUM('Monthly Plan'!E9:P9)</f>
        <v>129000</v>
      </c>
      <c r="F9" s="11">
        <f>SUM('Monthly Plan'!F9:Q9)</f>
        <v>133000</v>
      </c>
      <c r="G9" s="11">
        <f>SUM('Monthly Plan'!G9:R9)</f>
        <v>112600</v>
      </c>
      <c r="H9" s="11">
        <f>SUM('Monthly Plan'!H9:S9)</f>
        <v>106600</v>
      </c>
      <c r="I9" s="11">
        <f>SUM('Monthly Plan'!I9:T9)</f>
        <v>101600</v>
      </c>
      <c r="J9" s="11">
        <f>SUM('Monthly Plan'!J9:U9)</f>
        <v>103600</v>
      </c>
      <c r="K9" s="11">
        <f>SUM('Monthly Plan'!K9:V9)</f>
        <v>102600</v>
      </c>
      <c r="L9" s="11">
        <f>SUM('Monthly Plan'!L9:W9)</f>
        <v>110600</v>
      </c>
      <c r="M9" s="11">
        <f>SUM('Monthly Plan'!M9:X9)</f>
        <v>100600</v>
      </c>
      <c r="N9" s="11">
        <f>SUM('Monthly Plan'!N9:Y9)</f>
        <v>87600</v>
      </c>
      <c r="O9" s="11">
        <f>SUM('Monthly Plan'!O9:Z9)</f>
        <v>93600</v>
      </c>
      <c r="P9" s="11">
        <f>SUM('Monthly Plan'!P9:AA9)</f>
        <v>91600</v>
      </c>
      <c r="Q9" s="11">
        <f>SUM('Monthly Plan'!Q9:AB9)</f>
        <v>96600</v>
      </c>
      <c r="R9" s="11">
        <f>SUM('Monthly Plan'!R9:AC9)</f>
        <v>102600</v>
      </c>
      <c r="S9" s="11">
        <f>SUM('Monthly Plan'!S9:AD9)</f>
        <v>114000</v>
      </c>
      <c r="T9" s="11">
        <f>SUM('Monthly Plan'!T9:AE9)</f>
        <v>119000</v>
      </c>
      <c r="U9" s="11">
        <f>SUM('Monthly Plan'!U9:AF9)</f>
        <v>124000</v>
      </c>
      <c r="V9" s="11">
        <f>SUM('Monthly Plan'!V9:AG9)</f>
        <v>128000</v>
      </c>
      <c r="W9" s="11">
        <f>SUM('Monthly Plan'!W9:AH9)</f>
        <v>132000</v>
      </c>
      <c r="X9" s="11">
        <f>SUM('Monthly Plan'!X9:AI9)</f>
        <v>135000</v>
      </c>
      <c r="Y9" s="11">
        <f>SUM('Monthly Plan'!Y9:AJ9)</f>
        <v>138000</v>
      </c>
      <c r="Z9" s="11">
        <f>SUM('Monthly Plan'!Z9:AK9)</f>
        <v>140000</v>
      </c>
    </row>
    <row r="10" spans="1:26" s="9" customForma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x14ac:dyDescent="0.2">
      <c r="A11" s="7" t="s">
        <v>4</v>
      </c>
      <c r="B11" s="8">
        <f t="shared" ref="B11" si="0">B7-B9</f>
        <v>3113000</v>
      </c>
      <c r="C11" s="8">
        <f t="shared" ref="C11:Z11" si="1">C7-C9</f>
        <v>3163000</v>
      </c>
      <c r="D11" s="8">
        <f t="shared" si="1"/>
        <v>3201000</v>
      </c>
      <c r="E11" s="8">
        <f t="shared" si="1"/>
        <v>3099000</v>
      </c>
      <c r="F11" s="8">
        <f t="shared" si="1"/>
        <v>2987000</v>
      </c>
      <c r="G11" s="8">
        <f t="shared" si="1"/>
        <v>2717400</v>
      </c>
      <c r="H11" s="8">
        <f t="shared" si="1"/>
        <v>2606400</v>
      </c>
      <c r="I11" s="8">
        <f t="shared" si="1"/>
        <v>2557400</v>
      </c>
      <c r="J11" s="8">
        <f t="shared" si="1"/>
        <v>2485400</v>
      </c>
      <c r="K11" s="8">
        <f t="shared" si="1"/>
        <v>2438400</v>
      </c>
      <c r="L11" s="8">
        <f t="shared" si="1"/>
        <v>2384400</v>
      </c>
      <c r="M11" s="8">
        <f t="shared" si="1"/>
        <v>2374400</v>
      </c>
      <c r="N11" s="8">
        <f t="shared" si="1"/>
        <v>2327400</v>
      </c>
      <c r="O11" s="8">
        <f t="shared" si="1"/>
        <v>2206400</v>
      </c>
      <c r="P11" s="8">
        <f t="shared" si="1"/>
        <v>2198400</v>
      </c>
      <c r="Q11" s="8">
        <f t="shared" si="1"/>
        <v>2318400</v>
      </c>
      <c r="R11" s="8">
        <f t="shared" si="1"/>
        <v>2462400</v>
      </c>
      <c r="S11" s="8">
        <f t="shared" si="1"/>
        <v>2736000</v>
      </c>
      <c r="T11" s="8">
        <f t="shared" si="1"/>
        <v>2856000</v>
      </c>
      <c r="U11" s="8">
        <f t="shared" si="1"/>
        <v>2976000</v>
      </c>
      <c r="V11" s="8">
        <f t="shared" si="1"/>
        <v>3072000</v>
      </c>
      <c r="W11" s="8">
        <f t="shared" si="1"/>
        <v>3168000</v>
      </c>
      <c r="X11" s="8">
        <f t="shared" si="1"/>
        <v>3240000</v>
      </c>
      <c r="Y11" s="8">
        <f t="shared" si="1"/>
        <v>3312000</v>
      </c>
      <c r="Z11" s="8">
        <f t="shared" si="1"/>
        <v>3360000</v>
      </c>
    </row>
    <row r="12" spans="1:26" x14ac:dyDescent="0.2">
      <c r="A12" s="12" t="s">
        <v>5</v>
      </c>
      <c r="B12" s="13">
        <f t="shared" ref="B12" si="2">IFERROR(B11/B7,0)</f>
        <v>0.95520098189628722</v>
      </c>
      <c r="C12" s="13">
        <f t="shared" ref="C12:Z12" si="3">IFERROR(C11/C7,0)</f>
        <v>0.95761429003935816</v>
      </c>
      <c r="D12" s="13">
        <f t="shared" si="3"/>
        <v>0.95895745955662071</v>
      </c>
      <c r="E12" s="13">
        <f t="shared" si="3"/>
        <v>0.96003717472118955</v>
      </c>
      <c r="F12" s="13">
        <f t="shared" si="3"/>
        <v>0.95737179487179491</v>
      </c>
      <c r="G12" s="13">
        <f t="shared" si="3"/>
        <v>0.96021201413427559</v>
      </c>
      <c r="H12" s="13">
        <f t="shared" si="3"/>
        <v>0.96070770364909697</v>
      </c>
      <c r="I12" s="13">
        <f t="shared" si="3"/>
        <v>0.96179014667168106</v>
      </c>
      <c r="J12" s="13">
        <f t="shared" si="3"/>
        <v>0.95998455001931249</v>
      </c>
      <c r="K12" s="13">
        <f t="shared" si="3"/>
        <v>0.95962219598583232</v>
      </c>
      <c r="L12" s="13">
        <f t="shared" si="3"/>
        <v>0.95567134268537079</v>
      </c>
      <c r="M12" s="13">
        <f t="shared" si="3"/>
        <v>0.9593535353535354</v>
      </c>
      <c r="N12" s="13">
        <f t="shared" si="3"/>
        <v>0.9637267080745342</v>
      </c>
      <c r="O12" s="13">
        <f t="shared" si="3"/>
        <v>0.95930434782608698</v>
      </c>
      <c r="P12" s="13">
        <f t="shared" si="3"/>
        <v>0.96</v>
      </c>
      <c r="Q12" s="13">
        <f t="shared" si="3"/>
        <v>0.96</v>
      </c>
      <c r="R12" s="13">
        <f t="shared" si="3"/>
        <v>0.96</v>
      </c>
      <c r="S12" s="13">
        <f t="shared" si="3"/>
        <v>0.96</v>
      </c>
      <c r="T12" s="13">
        <f t="shared" si="3"/>
        <v>0.96</v>
      </c>
      <c r="U12" s="13">
        <f t="shared" si="3"/>
        <v>0.96</v>
      </c>
      <c r="V12" s="13">
        <f t="shared" si="3"/>
        <v>0.96</v>
      </c>
      <c r="W12" s="13">
        <f t="shared" si="3"/>
        <v>0.96</v>
      </c>
      <c r="X12" s="13">
        <f t="shared" si="3"/>
        <v>0.96</v>
      </c>
      <c r="Y12" s="13">
        <f t="shared" si="3"/>
        <v>0.96</v>
      </c>
      <c r="Z12" s="13">
        <f t="shared" si="3"/>
        <v>0.96</v>
      </c>
    </row>
    <row r="13" spans="1:26" x14ac:dyDescent="0.2">
      <c r="A13" s="14"/>
    </row>
    <row r="14" spans="1:26" s="9" customFormat="1" x14ac:dyDescent="0.2">
      <c r="A14" s="7" t="s">
        <v>6</v>
      </c>
      <c r="B14" s="11">
        <f>SUM('Monthly Plan'!B14:M14)</f>
        <v>1211000</v>
      </c>
      <c r="C14" s="11">
        <f>SUM('Monthly Plan'!C14:N14)</f>
        <v>1233000</v>
      </c>
      <c r="D14" s="11">
        <f>SUM('Monthly Plan'!D14:O14)</f>
        <v>1239000</v>
      </c>
      <c r="E14" s="11">
        <f>SUM('Monthly Plan'!E14:P14)</f>
        <v>1241000</v>
      </c>
      <c r="F14" s="11">
        <f>SUM('Monthly Plan'!F14:Q14)</f>
        <v>1232000</v>
      </c>
      <c r="G14" s="11">
        <f>SUM('Monthly Plan'!G14:R14)</f>
        <v>1236000</v>
      </c>
      <c r="H14" s="11">
        <f>SUM('Monthly Plan'!H14:S14)</f>
        <v>1237000</v>
      </c>
      <c r="I14" s="11">
        <f>SUM('Monthly Plan'!I14:T14)</f>
        <v>1238000</v>
      </c>
      <c r="J14" s="11">
        <f>SUM('Monthly Plan'!J14:U14)</f>
        <v>1221000</v>
      </c>
      <c r="K14" s="11">
        <f>SUM('Monthly Plan'!K14:V14)</f>
        <v>1223000</v>
      </c>
      <c r="L14" s="11">
        <f>SUM('Monthly Plan'!L14:W14)</f>
        <v>1224000</v>
      </c>
      <c r="M14" s="11">
        <f>SUM('Monthly Plan'!M14:X14)</f>
        <v>1225000</v>
      </c>
      <c r="N14" s="11">
        <f>SUM('Monthly Plan'!N14:Y14)</f>
        <v>1225000</v>
      </c>
      <c r="O14" s="11">
        <f>SUM('Monthly Plan'!O14:Z14)</f>
        <v>1200000</v>
      </c>
      <c r="P14" s="11">
        <f>SUM('Monthly Plan'!P14:AA14)</f>
        <v>1200000</v>
      </c>
      <c r="Q14" s="11">
        <f>SUM('Monthly Plan'!Q14:AB14)</f>
        <v>1200000</v>
      </c>
      <c r="R14" s="11">
        <f>SUM('Monthly Plan'!R14:AC14)</f>
        <v>1200000</v>
      </c>
      <c r="S14" s="11">
        <f>SUM('Monthly Plan'!S14:AD14)</f>
        <v>1200000</v>
      </c>
      <c r="T14" s="11">
        <f>SUM('Monthly Plan'!T14:AE14)</f>
        <v>1200000</v>
      </c>
      <c r="U14" s="11">
        <f>SUM('Monthly Plan'!U14:AF14)</f>
        <v>1200000</v>
      </c>
      <c r="V14" s="11">
        <f>SUM('Monthly Plan'!V14:AG14)</f>
        <v>1200000</v>
      </c>
      <c r="W14" s="11">
        <f>SUM('Monthly Plan'!W14:AH14)</f>
        <v>1200000</v>
      </c>
      <c r="X14" s="11">
        <f>SUM('Monthly Plan'!X14:AI14)</f>
        <v>1200000</v>
      </c>
      <c r="Y14" s="11">
        <f>SUM('Monthly Plan'!Y14:AJ14)</f>
        <v>1200000</v>
      </c>
      <c r="Z14" s="11">
        <f>SUM('Monthly Plan'!Z14:AK14)</f>
        <v>1200000</v>
      </c>
    </row>
    <row r="15" spans="1:26" x14ac:dyDescent="0.2">
      <c r="A15" s="12" t="s">
        <v>5</v>
      </c>
      <c r="B15" s="16">
        <f t="shared" ref="B15" si="4">IFERROR(B14/B7,0)</f>
        <v>0.37158637618901502</v>
      </c>
      <c r="C15" s="16">
        <f t="shared" ref="C15:Z15" si="5">IFERROR(C14/C7,0)</f>
        <v>0.37329700272479566</v>
      </c>
      <c r="D15" s="16">
        <f t="shared" si="5"/>
        <v>0.37118034751348111</v>
      </c>
      <c r="E15" s="16">
        <f t="shared" si="5"/>
        <v>0.38444857496902107</v>
      </c>
      <c r="F15" s="16">
        <f t="shared" si="5"/>
        <v>0.39487179487179486</v>
      </c>
      <c r="G15" s="16">
        <f t="shared" si="5"/>
        <v>0.43674911660777382</v>
      </c>
      <c r="H15" s="16">
        <f t="shared" si="5"/>
        <v>0.45595281975672686</v>
      </c>
      <c r="I15" s="16">
        <f t="shared" si="5"/>
        <v>0.46558856713050017</v>
      </c>
      <c r="J15" s="16">
        <f t="shared" si="5"/>
        <v>0.47161066048667438</v>
      </c>
      <c r="K15" s="16">
        <f t="shared" si="5"/>
        <v>0.48130657221566314</v>
      </c>
      <c r="L15" s="16">
        <f t="shared" si="5"/>
        <v>0.49058116232464932</v>
      </c>
      <c r="M15" s="16">
        <f t="shared" si="5"/>
        <v>0.49494949494949497</v>
      </c>
      <c r="N15" s="16">
        <f t="shared" si="5"/>
        <v>0.50724637681159424</v>
      </c>
      <c r="O15" s="16">
        <f t="shared" si="5"/>
        <v>0.52173913043478259</v>
      </c>
      <c r="P15" s="16">
        <f t="shared" si="5"/>
        <v>0.5240174672489083</v>
      </c>
      <c r="Q15" s="16">
        <f t="shared" si="5"/>
        <v>0.49689440993788819</v>
      </c>
      <c r="R15" s="16">
        <f t="shared" si="5"/>
        <v>0.46783625730994149</v>
      </c>
      <c r="S15" s="16">
        <f t="shared" si="5"/>
        <v>0.42105263157894735</v>
      </c>
      <c r="T15" s="16">
        <f t="shared" si="5"/>
        <v>0.40336134453781514</v>
      </c>
      <c r="U15" s="16">
        <f t="shared" si="5"/>
        <v>0.38709677419354838</v>
      </c>
      <c r="V15" s="16">
        <f t="shared" si="5"/>
        <v>0.375</v>
      </c>
      <c r="W15" s="16">
        <f t="shared" si="5"/>
        <v>0.36363636363636365</v>
      </c>
      <c r="X15" s="16">
        <f t="shared" si="5"/>
        <v>0.35555555555555557</v>
      </c>
      <c r="Y15" s="16">
        <f t="shared" si="5"/>
        <v>0.34782608695652173</v>
      </c>
      <c r="Z15" s="16">
        <f t="shared" si="5"/>
        <v>0.34285714285714286</v>
      </c>
    </row>
    <row r="16" spans="1:26" x14ac:dyDescent="0.2">
      <c r="A16" s="12" t="s">
        <v>7</v>
      </c>
      <c r="B16" s="37">
        <f t="shared" ref="B16" si="6">B11/B14</f>
        <v>2.5706028075970271</v>
      </c>
      <c r="C16" s="37">
        <f t="shared" ref="C16:Z16" si="7">C11/C14</f>
        <v>2.5652879156528789</v>
      </c>
      <c r="D16" s="37">
        <f t="shared" si="7"/>
        <v>2.5835351089588379</v>
      </c>
      <c r="E16" s="37">
        <f t="shared" si="7"/>
        <v>2.4971796937953266</v>
      </c>
      <c r="F16" s="37">
        <f t="shared" si="7"/>
        <v>2.4245129870129869</v>
      </c>
      <c r="G16" s="37">
        <f t="shared" si="7"/>
        <v>2.1985436893203882</v>
      </c>
      <c r="H16" s="37">
        <f t="shared" si="7"/>
        <v>2.1070331447049311</v>
      </c>
      <c r="I16" s="37">
        <f t="shared" si="7"/>
        <v>2.0657512116316639</v>
      </c>
      <c r="J16" s="37">
        <f t="shared" si="7"/>
        <v>2.0355446355446354</v>
      </c>
      <c r="K16" s="37">
        <f t="shared" si="7"/>
        <v>1.9937857726901063</v>
      </c>
      <c r="L16" s="37">
        <f t="shared" si="7"/>
        <v>1.9480392156862745</v>
      </c>
      <c r="M16" s="37">
        <f t="shared" si="7"/>
        <v>1.9382857142857144</v>
      </c>
      <c r="N16" s="37">
        <f t="shared" si="7"/>
        <v>1.8999183673469389</v>
      </c>
      <c r="O16" s="37">
        <f t="shared" si="7"/>
        <v>1.8386666666666667</v>
      </c>
      <c r="P16" s="37">
        <f t="shared" si="7"/>
        <v>1.8320000000000001</v>
      </c>
      <c r="Q16" s="37">
        <f t="shared" si="7"/>
        <v>1.9319999999999999</v>
      </c>
      <c r="R16" s="37">
        <f t="shared" si="7"/>
        <v>2.052</v>
      </c>
      <c r="S16" s="37">
        <f t="shared" si="7"/>
        <v>2.2799999999999998</v>
      </c>
      <c r="T16" s="37">
        <f t="shared" si="7"/>
        <v>2.38</v>
      </c>
      <c r="U16" s="37">
        <f t="shared" si="7"/>
        <v>2.48</v>
      </c>
      <c r="V16" s="37">
        <f t="shared" si="7"/>
        <v>2.56</v>
      </c>
      <c r="W16" s="37">
        <f t="shared" si="7"/>
        <v>2.64</v>
      </c>
      <c r="X16" s="37">
        <f t="shared" si="7"/>
        <v>2.7</v>
      </c>
      <c r="Y16" s="37">
        <f t="shared" si="7"/>
        <v>2.76</v>
      </c>
      <c r="Z16" s="37">
        <f t="shared" si="7"/>
        <v>2.8</v>
      </c>
    </row>
    <row r="17" spans="1:26" x14ac:dyDescent="0.2">
      <c r="A17" s="14"/>
    </row>
    <row r="18" spans="1:26" s="9" customFormat="1" ht="15" thickBot="1" x14ac:dyDescent="0.25">
      <c r="A18" s="17" t="s">
        <v>8</v>
      </c>
      <c r="B18" s="18">
        <f t="shared" ref="B18" si="8">B11-B14</f>
        <v>1902000</v>
      </c>
      <c r="C18" s="18">
        <f t="shared" ref="C18:Z18" si="9">C11-C14</f>
        <v>1930000</v>
      </c>
      <c r="D18" s="18">
        <f t="shared" si="9"/>
        <v>1962000</v>
      </c>
      <c r="E18" s="18">
        <f t="shared" si="9"/>
        <v>1858000</v>
      </c>
      <c r="F18" s="18">
        <f t="shared" si="9"/>
        <v>1755000</v>
      </c>
      <c r="G18" s="18">
        <f t="shared" si="9"/>
        <v>1481400</v>
      </c>
      <c r="H18" s="18">
        <f t="shared" si="9"/>
        <v>1369400</v>
      </c>
      <c r="I18" s="18">
        <f t="shared" si="9"/>
        <v>1319400</v>
      </c>
      <c r="J18" s="18">
        <f t="shared" si="9"/>
        <v>1264400</v>
      </c>
      <c r="K18" s="18">
        <f t="shared" si="9"/>
        <v>1215400</v>
      </c>
      <c r="L18" s="18">
        <f t="shared" si="9"/>
        <v>1160400</v>
      </c>
      <c r="M18" s="18">
        <f t="shared" si="9"/>
        <v>1149400</v>
      </c>
      <c r="N18" s="18">
        <f t="shared" si="9"/>
        <v>1102400</v>
      </c>
      <c r="O18" s="18">
        <f t="shared" si="9"/>
        <v>1006400</v>
      </c>
      <c r="P18" s="18">
        <f t="shared" si="9"/>
        <v>998400</v>
      </c>
      <c r="Q18" s="18">
        <f t="shared" si="9"/>
        <v>1118400</v>
      </c>
      <c r="R18" s="18">
        <f t="shared" si="9"/>
        <v>1262400</v>
      </c>
      <c r="S18" s="18">
        <f t="shared" si="9"/>
        <v>1536000</v>
      </c>
      <c r="T18" s="18">
        <f t="shared" si="9"/>
        <v>1656000</v>
      </c>
      <c r="U18" s="18">
        <f t="shared" si="9"/>
        <v>1776000</v>
      </c>
      <c r="V18" s="18">
        <f t="shared" si="9"/>
        <v>1872000</v>
      </c>
      <c r="W18" s="18">
        <f t="shared" si="9"/>
        <v>1968000</v>
      </c>
      <c r="X18" s="18">
        <f t="shared" si="9"/>
        <v>2040000</v>
      </c>
      <c r="Y18" s="18">
        <f t="shared" si="9"/>
        <v>2112000</v>
      </c>
      <c r="Z18" s="18">
        <f t="shared" si="9"/>
        <v>2160000</v>
      </c>
    </row>
    <row r="19" spans="1:26" ht="15" thickTop="1" x14ac:dyDescent="0.2">
      <c r="A19" s="12" t="s">
        <v>5</v>
      </c>
      <c r="B19" s="16">
        <f t="shared" ref="B19" si="10">IFERROR(B18/B7,0)</f>
        <v>0.58361460570727219</v>
      </c>
      <c r="C19" s="16">
        <f t="shared" ref="C19:Z19" si="11">IFERROR(C18/C7,0)</f>
        <v>0.58431728731456256</v>
      </c>
      <c r="D19" s="16">
        <f t="shared" si="11"/>
        <v>0.58777711204313965</v>
      </c>
      <c r="E19" s="16">
        <f t="shared" si="11"/>
        <v>0.57558859975216847</v>
      </c>
      <c r="F19" s="16">
        <f t="shared" si="11"/>
        <v>0.5625</v>
      </c>
      <c r="G19" s="16">
        <f t="shared" si="11"/>
        <v>0.52346289752650177</v>
      </c>
      <c r="H19" s="16">
        <f t="shared" si="11"/>
        <v>0.50475488389237011</v>
      </c>
      <c r="I19" s="16">
        <f t="shared" si="11"/>
        <v>0.49620157954118088</v>
      </c>
      <c r="J19" s="16">
        <f t="shared" si="11"/>
        <v>0.48837388953263811</v>
      </c>
      <c r="K19" s="16">
        <f t="shared" si="11"/>
        <v>0.47831562377016923</v>
      </c>
      <c r="L19" s="16">
        <f t="shared" si="11"/>
        <v>0.46509018036072142</v>
      </c>
      <c r="M19" s="16">
        <f t="shared" si="11"/>
        <v>0.46440404040404043</v>
      </c>
      <c r="N19" s="16">
        <f t="shared" si="11"/>
        <v>0.45648033126293996</v>
      </c>
      <c r="O19" s="16">
        <f t="shared" si="11"/>
        <v>0.43756521739130433</v>
      </c>
      <c r="P19" s="16">
        <f t="shared" si="11"/>
        <v>0.43598253275109172</v>
      </c>
      <c r="Q19" s="16">
        <f t="shared" si="11"/>
        <v>0.46310559006211183</v>
      </c>
      <c r="R19" s="16">
        <f t="shared" si="11"/>
        <v>0.49216374269005847</v>
      </c>
      <c r="S19" s="16">
        <f t="shared" si="11"/>
        <v>0.53894736842105262</v>
      </c>
      <c r="T19" s="16">
        <f t="shared" si="11"/>
        <v>0.55663865546218483</v>
      </c>
      <c r="U19" s="16">
        <f t="shared" si="11"/>
        <v>0.57290322580645159</v>
      </c>
      <c r="V19" s="16">
        <f t="shared" si="11"/>
        <v>0.58499999999999996</v>
      </c>
      <c r="W19" s="16">
        <f t="shared" si="11"/>
        <v>0.59636363636363632</v>
      </c>
      <c r="X19" s="16">
        <f t="shared" si="11"/>
        <v>0.60444444444444445</v>
      </c>
      <c r="Y19" s="16">
        <f t="shared" si="11"/>
        <v>0.61217391304347823</v>
      </c>
      <c r="Z19" s="16">
        <f t="shared" si="11"/>
        <v>0.6171428571428571</v>
      </c>
    </row>
    <row r="20" spans="1:26" x14ac:dyDescent="0.2">
      <c r="A20" s="14"/>
    </row>
    <row r="21" spans="1:26" s="9" customFormat="1" x14ac:dyDescent="0.2">
      <c r="A21" s="19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x14ac:dyDescent="0.2">
      <c r="A22" s="20" t="s">
        <v>10</v>
      </c>
      <c r="B22" s="8">
        <f>SUM('Monthly Plan'!B22:M22)</f>
        <v>209000</v>
      </c>
      <c r="C22" s="8">
        <f>SUM('Monthly Plan'!C22:N22)</f>
        <v>219000</v>
      </c>
      <c r="D22" s="8">
        <f>SUM('Monthly Plan'!D22:O22)</f>
        <v>225000</v>
      </c>
      <c r="E22" s="8">
        <f>SUM('Monthly Plan'!E22:P22)</f>
        <v>230500</v>
      </c>
      <c r="F22" s="8">
        <f>SUM('Monthly Plan'!F22:Q22)</f>
        <v>230500</v>
      </c>
      <c r="G22" s="8">
        <f>SUM('Monthly Plan'!G22:R22)</f>
        <v>232500</v>
      </c>
      <c r="H22" s="8">
        <f>SUM('Monthly Plan'!H22:S22)</f>
        <v>238000</v>
      </c>
      <c r="I22" s="8">
        <f>SUM('Monthly Plan'!I22:T22)</f>
        <v>243500</v>
      </c>
      <c r="J22" s="8">
        <f>SUM('Monthly Plan'!J22:U22)</f>
        <v>247000</v>
      </c>
      <c r="K22" s="8">
        <f>SUM('Monthly Plan'!K22:V22)</f>
        <v>251500</v>
      </c>
      <c r="L22" s="8">
        <f>SUM('Monthly Plan'!L22:W22)</f>
        <v>255000</v>
      </c>
      <c r="M22" s="8">
        <f>SUM('Monthly Plan'!M22:X22)</f>
        <v>259500</v>
      </c>
      <c r="N22" s="8">
        <f>SUM('Monthly Plan'!N22:Y22)</f>
        <v>260000</v>
      </c>
      <c r="O22" s="8">
        <f>SUM('Monthly Plan'!O22:Z22)</f>
        <v>259500</v>
      </c>
      <c r="P22" s="8">
        <f>SUM('Monthly Plan'!P22:AA22)</f>
        <v>259000</v>
      </c>
      <c r="Q22" s="8">
        <f>SUM('Monthly Plan'!Q22:AB22)</f>
        <v>259000</v>
      </c>
      <c r="R22" s="8">
        <f>SUM('Monthly Plan'!R22:AC22)</f>
        <v>264500</v>
      </c>
      <c r="S22" s="8">
        <f>SUM('Monthly Plan'!S22:AD22)</f>
        <v>270000</v>
      </c>
      <c r="T22" s="8">
        <f>SUM('Monthly Plan'!T22:AE22)</f>
        <v>270000</v>
      </c>
      <c r="U22" s="8">
        <f>SUM('Monthly Plan'!U22:AF22)</f>
        <v>270000</v>
      </c>
      <c r="V22" s="8">
        <f>SUM('Monthly Plan'!V22:AG22)</f>
        <v>270000</v>
      </c>
      <c r="W22" s="8">
        <f>SUM('Monthly Plan'!W22:AH22)</f>
        <v>270000</v>
      </c>
      <c r="X22" s="8">
        <f>SUM('Monthly Plan'!X22:AI22)</f>
        <v>270000</v>
      </c>
      <c r="Y22" s="8">
        <f>SUM('Monthly Plan'!Y22:AJ22)</f>
        <v>270000</v>
      </c>
      <c r="Z22" s="8">
        <f>SUM('Monthly Plan'!Z22:AK22)</f>
        <v>270000</v>
      </c>
    </row>
    <row r="23" spans="1:26" s="9" customFormat="1" x14ac:dyDescent="0.2">
      <c r="A23" s="20" t="s">
        <v>11</v>
      </c>
      <c r="B23" s="8">
        <f>SUM('Monthly Plan'!B23:M23)</f>
        <v>139000</v>
      </c>
      <c r="C23" s="8">
        <f>SUM('Monthly Plan'!C23:N23)</f>
        <v>144000</v>
      </c>
      <c r="D23" s="8">
        <f>SUM('Monthly Plan'!D23:O23)</f>
        <v>143000</v>
      </c>
      <c r="E23" s="8">
        <f>SUM('Monthly Plan'!E23:P23)</f>
        <v>141500</v>
      </c>
      <c r="F23" s="8">
        <f>SUM('Monthly Plan'!F23:Q23)</f>
        <v>114000</v>
      </c>
      <c r="G23" s="8">
        <f>SUM('Monthly Plan'!G23:R23)</f>
        <v>108500</v>
      </c>
      <c r="H23" s="8">
        <f>SUM('Monthly Plan'!H23:S23)</f>
        <v>97500</v>
      </c>
      <c r="I23" s="8">
        <f>SUM('Monthly Plan'!I23:T23)</f>
        <v>94500</v>
      </c>
      <c r="J23" s="8">
        <f>SUM('Monthly Plan'!J23:U23)</f>
        <v>89000</v>
      </c>
      <c r="K23" s="8">
        <f>SUM('Monthly Plan'!K23:V23)</f>
        <v>84500</v>
      </c>
      <c r="L23" s="8">
        <f>SUM('Monthly Plan'!L23:W23)</f>
        <v>84500</v>
      </c>
      <c r="M23" s="8">
        <f>SUM('Monthly Plan'!M23:X23)</f>
        <v>86500</v>
      </c>
      <c r="N23" s="8">
        <f>SUM('Monthly Plan'!N23:Y23)</f>
        <v>87500</v>
      </c>
      <c r="O23" s="8">
        <f>SUM('Monthly Plan'!O23:Z23)</f>
        <v>82500</v>
      </c>
      <c r="P23" s="8">
        <f>SUM('Monthly Plan'!P23:AA23)</f>
        <v>82500</v>
      </c>
      <c r="Q23" s="8">
        <f>SUM('Monthly Plan'!Q23:AB23)</f>
        <v>84000</v>
      </c>
      <c r="R23" s="8">
        <f>SUM('Monthly Plan'!R23:AC23)</f>
        <v>90500</v>
      </c>
      <c r="S23" s="8">
        <f>SUM('Monthly Plan'!S23:AD23)</f>
        <v>97000</v>
      </c>
      <c r="T23" s="8">
        <f>SUM('Monthly Plan'!T23:AE23)</f>
        <v>101000</v>
      </c>
      <c r="U23" s="8">
        <f>SUM('Monthly Plan'!U23:AF23)</f>
        <v>105000</v>
      </c>
      <c r="V23" s="8">
        <f>SUM('Monthly Plan'!V23:AG23)</f>
        <v>106500</v>
      </c>
      <c r="W23" s="8">
        <f>SUM('Monthly Plan'!W23:AH23)</f>
        <v>108000</v>
      </c>
      <c r="X23" s="8">
        <f>SUM('Monthly Plan'!X23:AI23)</f>
        <v>108000</v>
      </c>
      <c r="Y23" s="8">
        <f>SUM('Monthly Plan'!Y23:AJ23)</f>
        <v>108000</v>
      </c>
      <c r="Z23" s="8">
        <f>SUM('Monthly Plan'!Z23:AK23)</f>
        <v>108000</v>
      </c>
    </row>
    <row r="24" spans="1:26" s="9" customFormat="1" x14ac:dyDescent="0.2">
      <c r="A24" s="20" t="s">
        <v>12</v>
      </c>
      <c r="B24" s="8">
        <f>SUM('Monthly Plan'!B24:M24)</f>
        <v>457000</v>
      </c>
      <c r="C24" s="8">
        <f>SUM('Monthly Plan'!C24:N24)</f>
        <v>458000</v>
      </c>
      <c r="D24" s="8">
        <f>SUM('Monthly Plan'!D24:O24)</f>
        <v>458000</v>
      </c>
      <c r="E24" s="8">
        <f>SUM('Monthly Plan'!E24:P24)</f>
        <v>459000</v>
      </c>
      <c r="F24" s="8">
        <f>SUM('Monthly Plan'!F24:Q24)</f>
        <v>460000</v>
      </c>
      <c r="G24" s="8">
        <f>SUM('Monthly Plan'!G24:R24)</f>
        <v>461000</v>
      </c>
      <c r="H24" s="8">
        <f>SUM('Monthly Plan'!H24:S24)</f>
        <v>462000</v>
      </c>
      <c r="I24" s="8">
        <f>SUM('Monthly Plan'!I24:T24)</f>
        <v>463000</v>
      </c>
      <c r="J24" s="8">
        <f>SUM('Monthly Plan'!J24:U24)</f>
        <v>464000</v>
      </c>
      <c r="K24" s="8">
        <f>SUM('Monthly Plan'!K24:V24)</f>
        <v>465000</v>
      </c>
      <c r="L24" s="8">
        <f>SUM('Monthly Plan'!L24:W24)</f>
        <v>466000</v>
      </c>
      <c r="M24" s="8">
        <f>SUM('Monthly Plan'!M24:X24)</f>
        <v>467000</v>
      </c>
      <c r="N24" s="8">
        <f>SUM('Monthly Plan'!N24:Y24)</f>
        <v>467000</v>
      </c>
      <c r="O24" s="8">
        <f>SUM('Monthly Plan'!O24:Z24)</f>
        <v>467000</v>
      </c>
      <c r="P24" s="8">
        <f>SUM('Monthly Plan'!P24:AA24)</f>
        <v>468000</v>
      </c>
      <c r="Q24" s="8">
        <f>SUM('Monthly Plan'!Q24:AB24)</f>
        <v>468000</v>
      </c>
      <c r="R24" s="8">
        <f>SUM('Monthly Plan'!R24:AC24)</f>
        <v>468000</v>
      </c>
      <c r="S24" s="8">
        <f>SUM('Monthly Plan'!S24:AD24)</f>
        <v>468000</v>
      </c>
      <c r="T24" s="8">
        <f>SUM('Monthly Plan'!T24:AE24)</f>
        <v>468000</v>
      </c>
      <c r="U24" s="8">
        <f>SUM('Monthly Plan'!U24:AF24)</f>
        <v>468000</v>
      </c>
      <c r="V24" s="8">
        <f>SUM('Monthly Plan'!V24:AG24)</f>
        <v>468000</v>
      </c>
      <c r="W24" s="8">
        <f>SUM('Monthly Plan'!W24:AH24)</f>
        <v>468000</v>
      </c>
      <c r="X24" s="8">
        <f>SUM('Monthly Plan'!X24:AI24)</f>
        <v>468000</v>
      </c>
      <c r="Y24" s="8">
        <f>SUM('Monthly Plan'!Y24:AJ24)</f>
        <v>468000</v>
      </c>
      <c r="Z24" s="8">
        <f>SUM('Monthly Plan'!Z24:AK24)</f>
        <v>468000</v>
      </c>
    </row>
    <row r="25" spans="1:26" s="9" customFormat="1" x14ac:dyDescent="0.2">
      <c r="A25" s="20" t="s">
        <v>13</v>
      </c>
      <c r="B25" s="8">
        <f>SUM('Monthly Plan'!B25:M25)</f>
        <v>328000</v>
      </c>
      <c r="C25" s="8">
        <f>SUM('Monthly Plan'!C25:N25)</f>
        <v>334000</v>
      </c>
      <c r="D25" s="8">
        <f>SUM('Monthly Plan'!D25:O25)</f>
        <v>333000</v>
      </c>
      <c r="E25" s="8">
        <f>SUM('Monthly Plan'!E25:P25)</f>
        <v>332410</v>
      </c>
      <c r="F25" s="8">
        <f>SUM('Monthly Plan'!F25:Q25)</f>
        <v>331820</v>
      </c>
      <c r="G25" s="8">
        <f>SUM('Monthly Plan'!G25:R25)</f>
        <v>331230</v>
      </c>
      <c r="H25" s="8">
        <f>SUM('Monthly Plan'!H25:S25)</f>
        <v>322640</v>
      </c>
      <c r="I25" s="8">
        <f>SUM('Monthly Plan'!I25:T25)</f>
        <v>323050</v>
      </c>
      <c r="J25" s="8">
        <f>SUM('Monthly Plan'!J25:U25)</f>
        <v>322460</v>
      </c>
      <c r="K25" s="8">
        <f>SUM('Monthly Plan'!K25:V25)</f>
        <v>322870</v>
      </c>
      <c r="L25" s="8">
        <f>SUM('Monthly Plan'!L25:W25)</f>
        <v>325280</v>
      </c>
      <c r="M25" s="8">
        <f>SUM('Monthly Plan'!M25:X25)</f>
        <v>326690</v>
      </c>
      <c r="N25" s="8">
        <f>SUM('Monthly Plan'!N25:Y25)</f>
        <v>326100</v>
      </c>
      <c r="O25" s="8">
        <f>SUM('Monthly Plan'!O25:Z25)</f>
        <v>317510</v>
      </c>
      <c r="P25" s="8">
        <f>SUM('Monthly Plan'!P25:AA25)</f>
        <v>316920</v>
      </c>
      <c r="Q25" s="8">
        <f>SUM('Monthly Plan'!Q25:AB25)</f>
        <v>316920</v>
      </c>
      <c r="R25" s="8">
        <f>SUM('Monthly Plan'!R25:AC25)</f>
        <v>316920</v>
      </c>
      <c r="S25" s="8">
        <f>SUM('Monthly Plan'!S25:AD25)</f>
        <v>316920</v>
      </c>
      <c r="T25" s="8">
        <f>SUM('Monthly Plan'!T25:AE25)</f>
        <v>316920</v>
      </c>
      <c r="U25" s="8">
        <f>SUM('Monthly Plan'!U25:AF25)</f>
        <v>316920</v>
      </c>
      <c r="V25" s="8">
        <f>SUM('Monthly Plan'!V25:AG25)</f>
        <v>316920</v>
      </c>
      <c r="W25" s="8">
        <f>SUM('Monthly Plan'!W25:AH25)</f>
        <v>316920</v>
      </c>
      <c r="X25" s="8">
        <f>SUM('Monthly Plan'!X25:AI25)</f>
        <v>316920</v>
      </c>
      <c r="Y25" s="8">
        <f>SUM('Monthly Plan'!Y25:AJ25)</f>
        <v>316920</v>
      </c>
      <c r="Z25" s="8">
        <f>SUM('Monthly Plan'!Z25:AK25)</f>
        <v>316920</v>
      </c>
    </row>
    <row r="26" spans="1:26" s="9" customFormat="1" x14ac:dyDescent="0.2">
      <c r="A26" s="20" t="s">
        <v>14</v>
      </c>
      <c r="B26" s="8">
        <f>SUM('Monthly Plan'!B26:M26)</f>
        <v>437000</v>
      </c>
      <c r="C26" s="8">
        <f>SUM('Monthly Plan'!C26:N26)</f>
        <v>434000</v>
      </c>
      <c r="D26" s="8">
        <f>SUM('Monthly Plan'!D26:O26)</f>
        <v>441000</v>
      </c>
      <c r="E26" s="8">
        <f>SUM('Monthly Plan'!E26:P26)</f>
        <v>441000</v>
      </c>
      <c r="F26" s="8">
        <f>SUM('Monthly Plan'!F26:Q26)</f>
        <v>430000</v>
      </c>
      <c r="G26" s="8">
        <f>SUM('Monthly Plan'!G26:R26)</f>
        <v>414000</v>
      </c>
      <c r="H26" s="8">
        <f>SUM('Monthly Plan'!H26:S26)</f>
        <v>423000</v>
      </c>
      <c r="I26" s="8">
        <f>SUM('Monthly Plan'!I26:T26)</f>
        <v>417000</v>
      </c>
      <c r="J26" s="8">
        <f>SUM('Monthly Plan'!J26:U26)</f>
        <v>425000</v>
      </c>
      <c r="K26" s="8">
        <f>SUM('Monthly Plan'!K26:V26)</f>
        <v>448000</v>
      </c>
      <c r="L26" s="8">
        <f>SUM('Monthly Plan'!L26:W26)</f>
        <v>456000</v>
      </c>
      <c r="M26" s="8">
        <f>SUM('Monthly Plan'!M26:X26)</f>
        <v>443000</v>
      </c>
      <c r="N26" s="8">
        <f>SUM('Monthly Plan'!N26:Y26)</f>
        <v>442000</v>
      </c>
      <c r="O26" s="8">
        <f>SUM('Monthly Plan'!O26:Z26)</f>
        <v>440000</v>
      </c>
      <c r="P26" s="8">
        <f>SUM('Monthly Plan'!P26:AA26)</f>
        <v>440000</v>
      </c>
      <c r="Q26" s="8">
        <f>SUM('Monthly Plan'!Q26:AB26)</f>
        <v>445000</v>
      </c>
      <c r="R26" s="8">
        <f>SUM('Monthly Plan'!R26:AC26)</f>
        <v>455000</v>
      </c>
      <c r="S26" s="8">
        <f>SUM('Monthly Plan'!S26:AD26)</f>
        <v>465000</v>
      </c>
      <c r="T26" s="8">
        <f>SUM('Monthly Plan'!T26:AE26)</f>
        <v>470000</v>
      </c>
      <c r="U26" s="8">
        <f>SUM('Monthly Plan'!U26:AF26)</f>
        <v>475000</v>
      </c>
      <c r="V26" s="8">
        <f>SUM('Monthly Plan'!V26:AG26)</f>
        <v>480000</v>
      </c>
      <c r="W26" s="8">
        <f>SUM('Monthly Plan'!W26:AH26)</f>
        <v>480000</v>
      </c>
      <c r="X26" s="8">
        <f>SUM('Monthly Plan'!X26:AI26)</f>
        <v>480000</v>
      </c>
      <c r="Y26" s="8">
        <f>SUM('Monthly Plan'!Y26:AJ26)</f>
        <v>480000</v>
      </c>
      <c r="Z26" s="8">
        <f>SUM('Monthly Plan'!Z26:AK26)</f>
        <v>480000</v>
      </c>
    </row>
    <row r="27" spans="1:26" s="9" customFormat="1" x14ac:dyDescent="0.2">
      <c r="A27" s="1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9" customFormat="1" x14ac:dyDescent="0.2">
      <c r="A28" s="7" t="s">
        <v>15</v>
      </c>
      <c r="B28" s="9">
        <f t="shared" ref="B28" si="12">SUM(B22:B26)</f>
        <v>1570000</v>
      </c>
      <c r="C28" s="9">
        <f t="shared" ref="C28:Z28" si="13">SUM(C22:C26)</f>
        <v>1589000</v>
      </c>
      <c r="D28" s="9">
        <f t="shared" si="13"/>
        <v>1600000</v>
      </c>
      <c r="E28" s="9">
        <f t="shared" si="13"/>
        <v>1604410</v>
      </c>
      <c r="F28" s="9">
        <f t="shared" si="13"/>
        <v>1566320</v>
      </c>
      <c r="G28" s="9">
        <f t="shared" si="13"/>
        <v>1547230</v>
      </c>
      <c r="H28" s="9">
        <f t="shared" si="13"/>
        <v>1543140</v>
      </c>
      <c r="I28" s="9">
        <f t="shared" si="13"/>
        <v>1541050</v>
      </c>
      <c r="J28" s="9">
        <f t="shared" si="13"/>
        <v>1547460</v>
      </c>
      <c r="K28" s="9">
        <f t="shared" si="13"/>
        <v>1571870</v>
      </c>
      <c r="L28" s="9">
        <f t="shared" si="13"/>
        <v>1586780</v>
      </c>
      <c r="M28" s="9">
        <f t="shared" si="13"/>
        <v>1582690</v>
      </c>
      <c r="N28" s="9">
        <f t="shared" si="13"/>
        <v>1582600</v>
      </c>
      <c r="O28" s="9">
        <f t="shared" si="13"/>
        <v>1566510</v>
      </c>
      <c r="P28" s="9">
        <f t="shared" si="13"/>
        <v>1566420</v>
      </c>
      <c r="Q28" s="9">
        <f t="shared" si="13"/>
        <v>1572920</v>
      </c>
      <c r="R28" s="9">
        <f t="shared" si="13"/>
        <v>1594920</v>
      </c>
      <c r="S28" s="9">
        <f t="shared" si="13"/>
        <v>1616920</v>
      </c>
      <c r="T28" s="9">
        <f t="shared" si="13"/>
        <v>1625920</v>
      </c>
      <c r="U28" s="9">
        <f t="shared" si="13"/>
        <v>1634920</v>
      </c>
      <c r="V28" s="9">
        <f t="shared" si="13"/>
        <v>1641420</v>
      </c>
      <c r="W28" s="9">
        <f t="shared" si="13"/>
        <v>1642920</v>
      </c>
      <c r="X28" s="9">
        <f t="shared" si="13"/>
        <v>1642920</v>
      </c>
      <c r="Y28" s="9">
        <f t="shared" si="13"/>
        <v>1642920</v>
      </c>
      <c r="Z28" s="9">
        <f t="shared" si="13"/>
        <v>1642920</v>
      </c>
    </row>
    <row r="29" spans="1:26" x14ac:dyDescent="0.2">
      <c r="A29" s="23" t="s">
        <v>16</v>
      </c>
      <c r="B29" s="16">
        <f t="shared" ref="B29" si="14">IFERROR(B28/B7,0)</f>
        <v>0.48174286590978826</v>
      </c>
      <c r="C29" s="16">
        <f t="shared" ref="C29:Z29" si="15">IFERROR(C28/C7,0)</f>
        <v>0.48107780805328487</v>
      </c>
      <c r="D29" s="16">
        <f t="shared" si="15"/>
        <v>0.47932893948472138</v>
      </c>
      <c r="E29" s="16">
        <f t="shared" si="15"/>
        <v>0.49702912019826517</v>
      </c>
      <c r="F29" s="16">
        <f t="shared" si="15"/>
        <v>0.50202564102564107</v>
      </c>
      <c r="G29" s="16">
        <f t="shared" si="15"/>
        <v>0.54672438162544168</v>
      </c>
      <c r="H29" s="16">
        <f t="shared" si="15"/>
        <v>0.56879469222263179</v>
      </c>
      <c r="I29" s="16">
        <f t="shared" si="15"/>
        <v>0.57955998495675065</v>
      </c>
      <c r="J29" s="16">
        <f t="shared" si="15"/>
        <v>0.59770567786790263</v>
      </c>
      <c r="K29" s="16">
        <f t="shared" si="15"/>
        <v>0.61860291223927588</v>
      </c>
      <c r="L29" s="16">
        <f t="shared" si="15"/>
        <v>0.63598396793587175</v>
      </c>
      <c r="M29" s="16">
        <f t="shared" si="15"/>
        <v>0.63947070707070708</v>
      </c>
      <c r="N29" s="16">
        <f t="shared" si="15"/>
        <v>0.65532091097308487</v>
      </c>
      <c r="O29" s="16">
        <f t="shared" si="15"/>
        <v>0.68109130434782605</v>
      </c>
      <c r="P29" s="16">
        <f t="shared" si="15"/>
        <v>0.68402620087336241</v>
      </c>
      <c r="Q29" s="16">
        <f t="shared" si="15"/>
        <v>0.6513126293995859</v>
      </c>
      <c r="R29" s="16">
        <f t="shared" si="15"/>
        <v>0.62180116959064324</v>
      </c>
      <c r="S29" s="16">
        <f t="shared" si="15"/>
        <v>0.56734035087719303</v>
      </c>
      <c r="T29" s="16">
        <f t="shared" si="15"/>
        <v>0.54652773109243702</v>
      </c>
      <c r="U29" s="16">
        <f t="shared" si="15"/>
        <v>0.52739354838709673</v>
      </c>
      <c r="V29" s="16">
        <f t="shared" si="15"/>
        <v>0.51294375000000003</v>
      </c>
      <c r="W29" s="16">
        <f t="shared" si="15"/>
        <v>0.49785454545454544</v>
      </c>
      <c r="X29" s="16">
        <f t="shared" si="15"/>
        <v>0.48679111111111112</v>
      </c>
      <c r="Y29" s="16">
        <f t="shared" si="15"/>
        <v>0.47620869565217389</v>
      </c>
      <c r="Z29" s="16">
        <f t="shared" si="15"/>
        <v>0.46940571428571426</v>
      </c>
    </row>
    <row r="30" spans="1:26" x14ac:dyDescent="0.2">
      <c r="A30" s="23" t="s">
        <v>17</v>
      </c>
      <c r="B30" s="24">
        <f t="shared" ref="B30" si="16">IFERROR(+B18/B24,0)</f>
        <v>4.1619256017505473</v>
      </c>
      <c r="C30" s="24">
        <f t="shared" ref="C30:Z30" si="17">IFERROR(+C18/C24,0)</f>
        <v>4.2139737991266379</v>
      </c>
      <c r="D30" s="24">
        <f t="shared" si="17"/>
        <v>4.283842794759825</v>
      </c>
      <c r="E30" s="24">
        <f t="shared" si="17"/>
        <v>4.0479302832244013</v>
      </c>
      <c r="F30" s="24">
        <f t="shared" si="17"/>
        <v>3.8152173913043477</v>
      </c>
      <c r="G30" s="24">
        <f t="shared" si="17"/>
        <v>3.2134490238611715</v>
      </c>
      <c r="H30" s="24">
        <f t="shared" si="17"/>
        <v>2.9640692640692641</v>
      </c>
      <c r="I30" s="24">
        <f t="shared" si="17"/>
        <v>2.8496760259179266</v>
      </c>
      <c r="J30" s="24">
        <f t="shared" si="17"/>
        <v>2.7250000000000001</v>
      </c>
      <c r="K30" s="24">
        <f t="shared" si="17"/>
        <v>2.6137634408602151</v>
      </c>
      <c r="L30" s="24">
        <f t="shared" si="17"/>
        <v>2.490128755364807</v>
      </c>
      <c r="M30" s="24">
        <f t="shared" si="17"/>
        <v>2.4612419700214132</v>
      </c>
      <c r="N30" s="24">
        <f t="shared" si="17"/>
        <v>2.3605995717344754</v>
      </c>
      <c r="O30" s="24">
        <f t="shared" si="17"/>
        <v>2.1550321199143467</v>
      </c>
      <c r="P30" s="24">
        <f t="shared" si="17"/>
        <v>2.1333333333333333</v>
      </c>
      <c r="Q30" s="24">
        <f t="shared" si="17"/>
        <v>2.3897435897435897</v>
      </c>
      <c r="R30" s="24">
        <f t="shared" si="17"/>
        <v>2.6974358974358976</v>
      </c>
      <c r="S30" s="24">
        <f t="shared" si="17"/>
        <v>3.2820512820512819</v>
      </c>
      <c r="T30" s="24">
        <f t="shared" si="17"/>
        <v>3.5384615384615383</v>
      </c>
      <c r="U30" s="24">
        <f t="shared" si="17"/>
        <v>3.7948717948717947</v>
      </c>
      <c r="V30" s="24">
        <f t="shared" si="17"/>
        <v>4</v>
      </c>
      <c r="W30" s="24">
        <f t="shared" si="17"/>
        <v>4.2051282051282053</v>
      </c>
      <c r="X30" s="24">
        <f t="shared" si="17"/>
        <v>4.3589743589743586</v>
      </c>
      <c r="Y30" s="24">
        <f t="shared" si="17"/>
        <v>4.5128205128205128</v>
      </c>
      <c r="Z30" s="24">
        <f t="shared" si="17"/>
        <v>4.615384615384615</v>
      </c>
    </row>
    <row r="31" spans="1:26" x14ac:dyDescent="0.2">
      <c r="A31" s="6"/>
    </row>
    <row r="32" spans="1:26" s="9" customFormat="1" x14ac:dyDescent="0.2">
      <c r="A32" s="7" t="s">
        <v>18</v>
      </c>
      <c r="B32" s="22">
        <f t="shared" ref="B32" si="18">B18-B28</f>
        <v>332000</v>
      </c>
      <c r="C32" s="22">
        <f t="shared" ref="C32:Z32" si="19">C18-C28</f>
        <v>341000</v>
      </c>
      <c r="D32" s="22">
        <f t="shared" si="19"/>
        <v>362000</v>
      </c>
      <c r="E32" s="22">
        <f t="shared" si="19"/>
        <v>253590</v>
      </c>
      <c r="F32" s="22">
        <f t="shared" si="19"/>
        <v>188680</v>
      </c>
      <c r="G32" s="22">
        <f t="shared" si="19"/>
        <v>-65830</v>
      </c>
      <c r="H32" s="22">
        <f t="shared" si="19"/>
        <v>-173740</v>
      </c>
      <c r="I32" s="22">
        <f t="shared" si="19"/>
        <v>-221650</v>
      </c>
      <c r="J32" s="22">
        <f t="shared" si="19"/>
        <v>-283060</v>
      </c>
      <c r="K32" s="22">
        <f t="shared" si="19"/>
        <v>-356470</v>
      </c>
      <c r="L32" s="22">
        <f t="shared" si="19"/>
        <v>-426380</v>
      </c>
      <c r="M32" s="22">
        <f t="shared" si="19"/>
        <v>-433290</v>
      </c>
      <c r="N32" s="22">
        <f t="shared" si="19"/>
        <v>-480200</v>
      </c>
      <c r="O32" s="22">
        <f t="shared" si="19"/>
        <v>-560110</v>
      </c>
      <c r="P32" s="22">
        <f t="shared" si="19"/>
        <v>-568020</v>
      </c>
      <c r="Q32" s="22">
        <f t="shared" si="19"/>
        <v>-454520</v>
      </c>
      <c r="R32" s="22">
        <f t="shared" si="19"/>
        <v>-332520</v>
      </c>
      <c r="S32" s="22">
        <f t="shared" si="19"/>
        <v>-80920</v>
      </c>
      <c r="T32" s="22">
        <f t="shared" si="19"/>
        <v>30080</v>
      </c>
      <c r="U32" s="22">
        <f t="shared" si="19"/>
        <v>141080</v>
      </c>
      <c r="V32" s="22">
        <f t="shared" si="19"/>
        <v>230580</v>
      </c>
      <c r="W32" s="22">
        <f t="shared" si="19"/>
        <v>325080</v>
      </c>
      <c r="X32" s="22">
        <f t="shared" si="19"/>
        <v>397080</v>
      </c>
      <c r="Y32" s="22">
        <f t="shared" si="19"/>
        <v>469080</v>
      </c>
      <c r="Z32" s="22">
        <f t="shared" si="19"/>
        <v>517080</v>
      </c>
    </row>
    <row r="33" spans="1:26" x14ac:dyDescent="0.2">
      <c r="A33" s="23" t="s">
        <v>19</v>
      </c>
      <c r="B33" s="16">
        <f t="shared" ref="B33" si="20">IFERROR(B32/B7,0)</f>
        <v>0.10187173979748389</v>
      </c>
      <c r="C33" s="16">
        <f t="shared" ref="C33:Z33" si="21">IFERROR(C32/C7,0)</f>
        <v>0.10323947926127762</v>
      </c>
      <c r="D33" s="16">
        <f t="shared" si="21"/>
        <v>0.10844817255841821</v>
      </c>
      <c r="E33" s="16">
        <f t="shared" si="21"/>
        <v>7.8559479553903341E-2</v>
      </c>
      <c r="F33" s="16">
        <f t="shared" si="21"/>
        <v>6.0474358974358974E-2</v>
      </c>
      <c r="G33" s="16">
        <f t="shared" si="21"/>
        <v>-2.3261484098939928E-2</v>
      </c>
      <c r="H33" s="16">
        <f t="shared" si="21"/>
        <v>-6.4039808330261697E-2</v>
      </c>
      <c r="I33" s="16">
        <f t="shared" si="21"/>
        <v>-8.335840541556977E-2</v>
      </c>
      <c r="J33" s="16">
        <f t="shared" si="21"/>
        <v>-0.10933178833526458</v>
      </c>
      <c r="K33" s="16">
        <f t="shared" si="21"/>
        <v>-0.14028728846910665</v>
      </c>
      <c r="L33" s="16">
        <f t="shared" si="21"/>
        <v>-0.17089378757515031</v>
      </c>
      <c r="M33" s="16">
        <f t="shared" si="21"/>
        <v>-0.17506666666666668</v>
      </c>
      <c r="N33" s="16">
        <f t="shared" si="21"/>
        <v>-0.19884057971014493</v>
      </c>
      <c r="O33" s="16">
        <f t="shared" si="21"/>
        <v>-0.24352608695652173</v>
      </c>
      <c r="P33" s="16">
        <f t="shared" si="21"/>
        <v>-0.24804366812227074</v>
      </c>
      <c r="Q33" s="16">
        <f t="shared" si="21"/>
        <v>-0.18820703933747412</v>
      </c>
      <c r="R33" s="16">
        <f t="shared" si="21"/>
        <v>-0.1296374269005848</v>
      </c>
      <c r="S33" s="16">
        <f t="shared" si="21"/>
        <v>-2.8392982456140352E-2</v>
      </c>
      <c r="T33" s="16">
        <f t="shared" si="21"/>
        <v>1.0110924369747899E-2</v>
      </c>
      <c r="U33" s="16">
        <f t="shared" si="21"/>
        <v>4.5509677419354841E-2</v>
      </c>
      <c r="V33" s="16">
        <f t="shared" si="21"/>
        <v>7.2056250000000002E-2</v>
      </c>
      <c r="W33" s="16">
        <f t="shared" si="21"/>
        <v>9.8509090909090907E-2</v>
      </c>
      <c r="X33" s="16">
        <f t="shared" si="21"/>
        <v>0.11765333333333333</v>
      </c>
      <c r="Y33" s="16">
        <f t="shared" si="21"/>
        <v>0.13596521739130435</v>
      </c>
      <c r="Z33" s="16">
        <f t="shared" si="21"/>
        <v>0.14773714285714284</v>
      </c>
    </row>
    <row r="34" spans="1:26" x14ac:dyDescent="0.2">
      <c r="A34" s="2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">
      <c r="A35" s="26" t="s">
        <v>21</v>
      </c>
    </row>
    <row r="36" spans="1:26" s="9" customFormat="1" x14ac:dyDescent="0.2">
      <c r="A36" s="20" t="s">
        <v>22</v>
      </c>
      <c r="B36" s="8">
        <f>SUM('Monthly Plan'!B36:M36)</f>
        <v>0</v>
      </c>
      <c r="C36" s="8">
        <f>SUM('Monthly Plan'!C36:N36)</f>
        <v>0</v>
      </c>
      <c r="D36" s="8">
        <f>SUM('Monthly Plan'!D36:O36)</f>
        <v>0</v>
      </c>
      <c r="E36" s="8">
        <f>SUM('Monthly Plan'!E36:P36)</f>
        <v>0</v>
      </c>
      <c r="F36" s="8">
        <f>SUM('Monthly Plan'!F36:Q36)</f>
        <v>0</v>
      </c>
      <c r="G36" s="8">
        <f>SUM('Monthly Plan'!G36:R36)</f>
        <v>0</v>
      </c>
      <c r="H36" s="8">
        <f>SUM('Monthly Plan'!H36:S36)</f>
        <v>0</v>
      </c>
      <c r="I36" s="8">
        <f>SUM('Monthly Plan'!I36:T36)</f>
        <v>0</v>
      </c>
      <c r="J36" s="8">
        <f>SUM('Monthly Plan'!J36:U36)</f>
        <v>0</v>
      </c>
      <c r="K36" s="8">
        <f>SUM('Monthly Plan'!K36:V36)</f>
        <v>0</v>
      </c>
      <c r="L36" s="8">
        <f>SUM('Monthly Plan'!L36:W36)</f>
        <v>0</v>
      </c>
      <c r="M36" s="8">
        <f>SUM('Monthly Plan'!M36:X36)</f>
        <v>0</v>
      </c>
      <c r="N36" s="8">
        <f>SUM('Monthly Plan'!N36:Y36)</f>
        <v>0</v>
      </c>
      <c r="O36" s="8">
        <f>SUM('Monthly Plan'!O36:Z36)</f>
        <v>0</v>
      </c>
      <c r="P36" s="8">
        <f>SUM('Monthly Plan'!P36:AA36)</f>
        <v>0</v>
      </c>
      <c r="Q36" s="8">
        <f>SUM('Monthly Plan'!Q36:AB36)</f>
        <v>0</v>
      </c>
      <c r="R36" s="8">
        <f>SUM('Monthly Plan'!R36:AC36)</f>
        <v>0</v>
      </c>
      <c r="S36" s="8">
        <f>SUM('Monthly Plan'!S36:AD36)</f>
        <v>0</v>
      </c>
      <c r="T36" s="8">
        <f>SUM('Monthly Plan'!T36:AE36)</f>
        <v>0</v>
      </c>
      <c r="U36" s="8">
        <f>SUM('Monthly Plan'!U36:AF36)</f>
        <v>0</v>
      </c>
      <c r="V36" s="8">
        <f>SUM('Monthly Plan'!V36:AG36)</f>
        <v>0</v>
      </c>
      <c r="W36" s="8">
        <f>SUM('Monthly Plan'!W36:AH36)</f>
        <v>0</v>
      </c>
      <c r="X36" s="8">
        <f>SUM('Monthly Plan'!X36:AI36)</f>
        <v>0</v>
      </c>
      <c r="Y36" s="8">
        <f>SUM('Monthly Plan'!Y36:AJ36)</f>
        <v>0</v>
      </c>
      <c r="Z36" s="8">
        <f>SUM('Monthly Plan'!Z36:AK36)</f>
        <v>0</v>
      </c>
    </row>
    <row r="37" spans="1:26" s="9" customFormat="1" x14ac:dyDescent="0.2">
      <c r="A37" s="20" t="s">
        <v>23</v>
      </c>
      <c r="B37" s="8">
        <f>SUM('Monthly Plan'!B37:M37)</f>
        <v>0</v>
      </c>
      <c r="C37" s="8">
        <f>SUM('Monthly Plan'!C37:N37)</f>
        <v>0</v>
      </c>
      <c r="D37" s="8">
        <f>SUM('Monthly Plan'!D37:O37)</f>
        <v>0</v>
      </c>
      <c r="E37" s="8">
        <f>SUM('Monthly Plan'!E37:P37)</f>
        <v>0</v>
      </c>
      <c r="F37" s="8">
        <f>SUM('Monthly Plan'!F37:Q37)</f>
        <v>0</v>
      </c>
      <c r="G37" s="8">
        <f>SUM('Monthly Plan'!G37:R37)</f>
        <v>0</v>
      </c>
      <c r="H37" s="8">
        <f>SUM('Monthly Plan'!H37:S37)</f>
        <v>0</v>
      </c>
      <c r="I37" s="8">
        <f>SUM('Monthly Plan'!I37:T37)</f>
        <v>0</v>
      </c>
      <c r="J37" s="8">
        <f>SUM('Monthly Plan'!J37:U37)</f>
        <v>0</v>
      </c>
      <c r="K37" s="8">
        <f>SUM('Monthly Plan'!K37:V37)</f>
        <v>0</v>
      </c>
      <c r="L37" s="8">
        <f>SUM('Monthly Plan'!L37:W37)</f>
        <v>0</v>
      </c>
      <c r="M37" s="8">
        <f>SUM('Monthly Plan'!M37:X37)</f>
        <v>0</v>
      </c>
      <c r="N37" s="8">
        <f>SUM('Monthly Plan'!N37:Y37)</f>
        <v>0</v>
      </c>
      <c r="O37" s="8">
        <f>SUM('Monthly Plan'!O37:Z37)</f>
        <v>0</v>
      </c>
      <c r="P37" s="8">
        <f>SUM('Monthly Plan'!P37:AA37)</f>
        <v>0</v>
      </c>
      <c r="Q37" s="8">
        <f>SUM('Monthly Plan'!Q37:AB37)</f>
        <v>0</v>
      </c>
      <c r="R37" s="8">
        <f>SUM('Monthly Plan'!R37:AC37)</f>
        <v>0</v>
      </c>
      <c r="S37" s="8">
        <f>SUM('Monthly Plan'!S37:AD37)</f>
        <v>0</v>
      </c>
      <c r="T37" s="8">
        <f>SUM('Monthly Plan'!T37:AE37)</f>
        <v>0</v>
      </c>
      <c r="U37" s="8">
        <f>SUM('Monthly Plan'!U37:AF37)</f>
        <v>0</v>
      </c>
      <c r="V37" s="8">
        <f>SUM('Monthly Plan'!V37:AG37)</f>
        <v>0</v>
      </c>
      <c r="W37" s="8">
        <f>SUM('Monthly Plan'!W37:AH37)</f>
        <v>0</v>
      </c>
      <c r="X37" s="8">
        <f>SUM('Monthly Plan'!X37:AI37)</f>
        <v>0</v>
      </c>
      <c r="Y37" s="8">
        <f>SUM('Monthly Plan'!Y37:AJ37)</f>
        <v>0</v>
      </c>
      <c r="Z37" s="8">
        <f>SUM('Monthly Plan'!Z37:AK37)</f>
        <v>0</v>
      </c>
    </row>
    <row r="38" spans="1:26" s="9" customFormat="1" x14ac:dyDescent="0.2">
      <c r="A38" s="20" t="s">
        <v>24</v>
      </c>
      <c r="B38" s="8">
        <f>SUM('Monthly Plan'!B38:M38)</f>
        <v>0</v>
      </c>
      <c r="C38" s="8">
        <f>SUM('Monthly Plan'!C38:N38)</f>
        <v>0</v>
      </c>
      <c r="D38" s="8">
        <f>SUM('Monthly Plan'!D38:O38)</f>
        <v>0</v>
      </c>
      <c r="E38" s="8">
        <f>SUM('Monthly Plan'!E38:P38)</f>
        <v>0</v>
      </c>
      <c r="F38" s="8">
        <f>SUM('Monthly Plan'!F38:Q38)</f>
        <v>0</v>
      </c>
      <c r="G38" s="8">
        <f>SUM('Monthly Plan'!G38:R38)</f>
        <v>0</v>
      </c>
      <c r="H38" s="8">
        <f>SUM('Monthly Plan'!H38:S38)</f>
        <v>0</v>
      </c>
      <c r="I38" s="8">
        <f>SUM('Monthly Plan'!I38:T38)</f>
        <v>0</v>
      </c>
      <c r="J38" s="8">
        <f>SUM('Monthly Plan'!J38:U38)</f>
        <v>-208.33333333333334</v>
      </c>
      <c r="K38" s="8">
        <f>SUM('Monthly Plan'!K38:V38)</f>
        <v>-708.33333333333337</v>
      </c>
      <c r="L38" s="8">
        <f>SUM('Monthly Plan'!L38:W38)</f>
        <v>-1541.6666666666667</v>
      </c>
      <c r="M38" s="8">
        <f>SUM('Monthly Plan'!M38:X38)</f>
        <v>-2270.8333333333335</v>
      </c>
      <c r="N38" s="8">
        <f>SUM('Monthly Plan'!N38:Y38)</f>
        <v>-3187.5</v>
      </c>
      <c r="O38" s="8">
        <f>SUM('Monthly Plan'!O38:Z38)</f>
        <v>-3708.3333333333335</v>
      </c>
      <c r="P38" s="8">
        <f>SUM('Monthly Plan'!P38:AA38)</f>
        <v>-4250</v>
      </c>
      <c r="Q38" s="8">
        <f>SUM('Monthly Plan'!Q38:AB38)</f>
        <v>-4625</v>
      </c>
      <c r="R38" s="8">
        <f>SUM('Monthly Plan'!R38:AC38)</f>
        <v>-5166.666666666667</v>
      </c>
      <c r="S38" s="8">
        <f>SUM('Monthly Plan'!S38:AD38)</f>
        <v>-5541.666666666667</v>
      </c>
      <c r="T38" s="8">
        <f>SUM('Monthly Plan'!T38:AE38)</f>
        <v>-5625</v>
      </c>
      <c r="U38" s="8">
        <f>SUM('Monthly Plan'!U38:AF38)</f>
        <v>-5625</v>
      </c>
      <c r="V38" s="8">
        <f>SUM('Monthly Plan'!V38:AG38)</f>
        <v>-5416.6666666666661</v>
      </c>
      <c r="W38" s="8">
        <f>SUM('Monthly Plan'!W38:AH38)</f>
        <v>-4916.6666666666661</v>
      </c>
      <c r="X38" s="8">
        <f>SUM('Monthly Plan'!X38:AI38)</f>
        <v>-4083.333333333333</v>
      </c>
      <c r="Y38" s="8">
        <f>SUM('Monthly Plan'!Y38:AJ38)</f>
        <v>-3354.1666666666665</v>
      </c>
      <c r="Z38" s="8">
        <f>SUM('Monthly Plan'!Z38:AK38)</f>
        <v>-2437.5</v>
      </c>
    </row>
    <row r="39" spans="1:26" s="9" customFormat="1" x14ac:dyDescent="0.2">
      <c r="A39" s="20" t="s">
        <v>25</v>
      </c>
      <c r="B39" s="11">
        <f>SUM('Monthly Plan'!B39:M39)</f>
        <v>0</v>
      </c>
      <c r="C39" s="11">
        <f>SUM('Monthly Plan'!C39:N39)</f>
        <v>0</v>
      </c>
      <c r="D39" s="11">
        <f>SUM('Monthly Plan'!D39:O39)</f>
        <v>0</v>
      </c>
      <c r="E39" s="11">
        <f>SUM('Monthly Plan'!E39:P39)</f>
        <v>0</v>
      </c>
      <c r="F39" s="11">
        <f>SUM('Monthly Plan'!F39:Q39)</f>
        <v>0</v>
      </c>
      <c r="G39" s="11">
        <f>SUM('Monthly Plan'!G39:R39)</f>
        <v>0</v>
      </c>
      <c r="H39" s="11">
        <f>SUM('Monthly Plan'!H39:S39)</f>
        <v>0</v>
      </c>
      <c r="I39" s="11">
        <f>SUM('Monthly Plan'!I39:T39)</f>
        <v>0</v>
      </c>
      <c r="J39" s="11">
        <f>SUM('Monthly Plan'!J39:U39)</f>
        <v>0</v>
      </c>
      <c r="K39" s="11">
        <f>SUM('Monthly Plan'!K39:V39)</f>
        <v>0</v>
      </c>
      <c r="L39" s="11">
        <f>SUM('Monthly Plan'!L39:W39)</f>
        <v>0</v>
      </c>
      <c r="M39" s="11">
        <f>SUM('Monthly Plan'!M39:X39)</f>
        <v>0</v>
      </c>
      <c r="N39" s="11">
        <f>SUM('Monthly Plan'!N39:Y39)</f>
        <v>0</v>
      </c>
      <c r="O39" s="11">
        <f>SUM('Monthly Plan'!O39:Z39)</f>
        <v>0</v>
      </c>
      <c r="P39" s="11">
        <f>SUM('Monthly Plan'!P39:AA39)</f>
        <v>0</v>
      </c>
      <c r="Q39" s="11">
        <f>SUM('Monthly Plan'!Q39:AB39)</f>
        <v>0</v>
      </c>
      <c r="R39" s="11">
        <f>SUM('Monthly Plan'!R39:AC39)</f>
        <v>0</v>
      </c>
      <c r="S39" s="11">
        <f>SUM('Monthly Plan'!S39:AD39)</f>
        <v>0</v>
      </c>
      <c r="T39" s="11">
        <f>SUM('Monthly Plan'!T39:AE39)</f>
        <v>0</v>
      </c>
      <c r="U39" s="11">
        <f>SUM('Monthly Plan'!U39:AF39)</f>
        <v>0</v>
      </c>
      <c r="V39" s="11">
        <f>SUM('Monthly Plan'!V39:AG39)</f>
        <v>0</v>
      </c>
      <c r="W39" s="11">
        <f>SUM('Monthly Plan'!W39:AH39)</f>
        <v>0</v>
      </c>
      <c r="X39" s="11">
        <f>SUM('Monthly Plan'!X39:AI39)</f>
        <v>0</v>
      </c>
      <c r="Y39" s="11">
        <f>SUM('Monthly Plan'!Y39:AJ39)</f>
        <v>0</v>
      </c>
      <c r="Z39" s="11">
        <f>SUM('Monthly Plan'!Z39:AK39)</f>
        <v>0</v>
      </c>
    </row>
    <row r="40" spans="1:26" s="9" customFormat="1" x14ac:dyDescent="0.2">
      <c r="A40" s="10"/>
    </row>
    <row r="41" spans="1:26" s="9" customFormat="1" x14ac:dyDescent="0.2">
      <c r="A41" s="7" t="s">
        <v>26</v>
      </c>
      <c r="B41" s="22">
        <f t="shared" ref="B41:Z41" si="22">SUM(B36:B39)</f>
        <v>0</v>
      </c>
      <c r="C41" s="22">
        <f t="shared" si="22"/>
        <v>0</v>
      </c>
      <c r="D41" s="22">
        <f t="shared" si="22"/>
        <v>0</v>
      </c>
      <c r="E41" s="22">
        <f t="shared" si="22"/>
        <v>0</v>
      </c>
      <c r="F41" s="22">
        <f t="shared" si="22"/>
        <v>0</v>
      </c>
      <c r="G41" s="22">
        <f t="shared" si="22"/>
        <v>0</v>
      </c>
      <c r="H41" s="22">
        <f t="shared" si="22"/>
        <v>0</v>
      </c>
      <c r="I41" s="22">
        <f t="shared" si="22"/>
        <v>0</v>
      </c>
      <c r="J41" s="22">
        <f t="shared" si="22"/>
        <v>-208.33333333333334</v>
      </c>
      <c r="K41" s="22">
        <f t="shared" si="22"/>
        <v>-708.33333333333337</v>
      </c>
      <c r="L41" s="22">
        <f t="shared" si="22"/>
        <v>-1541.6666666666667</v>
      </c>
      <c r="M41" s="22">
        <f t="shared" si="22"/>
        <v>-2270.8333333333335</v>
      </c>
      <c r="N41" s="22">
        <f t="shared" si="22"/>
        <v>-3187.5</v>
      </c>
      <c r="O41" s="22">
        <f t="shared" si="22"/>
        <v>-3708.3333333333335</v>
      </c>
      <c r="P41" s="22">
        <f t="shared" si="22"/>
        <v>-4250</v>
      </c>
      <c r="Q41" s="22">
        <f t="shared" si="22"/>
        <v>-4625</v>
      </c>
      <c r="R41" s="22">
        <f t="shared" si="22"/>
        <v>-5166.666666666667</v>
      </c>
      <c r="S41" s="22">
        <f t="shared" si="22"/>
        <v>-5541.666666666667</v>
      </c>
      <c r="T41" s="22">
        <f t="shared" si="22"/>
        <v>-5625</v>
      </c>
      <c r="U41" s="22">
        <f t="shared" si="22"/>
        <v>-5625</v>
      </c>
      <c r="V41" s="22">
        <f t="shared" si="22"/>
        <v>-5416.6666666666661</v>
      </c>
      <c r="W41" s="22">
        <f t="shared" si="22"/>
        <v>-4916.6666666666661</v>
      </c>
      <c r="X41" s="22">
        <f t="shared" si="22"/>
        <v>-4083.333333333333</v>
      </c>
      <c r="Y41" s="22">
        <f t="shared" si="22"/>
        <v>-3354.1666666666665</v>
      </c>
      <c r="Z41" s="22">
        <f t="shared" si="22"/>
        <v>-2437.5</v>
      </c>
    </row>
    <row r="42" spans="1:26" s="9" customForma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s="9" customFormat="1" ht="15" thickBot="1" x14ac:dyDescent="0.25">
      <c r="A43" s="7" t="s">
        <v>27</v>
      </c>
      <c r="B43" s="29">
        <f t="shared" ref="B43:Z43" si="23">B32+B41</f>
        <v>332000</v>
      </c>
      <c r="C43" s="29">
        <f t="shared" si="23"/>
        <v>341000</v>
      </c>
      <c r="D43" s="29">
        <f t="shared" si="23"/>
        <v>362000</v>
      </c>
      <c r="E43" s="29">
        <f t="shared" si="23"/>
        <v>253590</v>
      </c>
      <c r="F43" s="29">
        <f t="shared" si="23"/>
        <v>188680</v>
      </c>
      <c r="G43" s="29">
        <f t="shared" si="23"/>
        <v>-65830</v>
      </c>
      <c r="H43" s="29">
        <f t="shared" si="23"/>
        <v>-173740</v>
      </c>
      <c r="I43" s="29">
        <f t="shared" si="23"/>
        <v>-221650</v>
      </c>
      <c r="J43" s="29">
        <f t="shared" si="23"/>
        <v>-283268.33333333331</v>
      </c>
      <c r="K43" s="29">
        <f t="shared" si="23"/>
        <v>-357178.33333333331</v>
      </c>
      <c r="L43" s="29">
        <f t="shared" si="23"/>
        <v>-427921.66666666669</v>
      </c>
      <c r="M43" s="29">
        <f t="shared" si="23"/>
        <v>-435560.83333333331</v>
      </c>
      <c r="N43" s="29">
        <f t="shared" si="23"/>
        <v>-483387.5</v>
      </c>
      <c r="O43" s="29">
        <f t="shared" si="23"/>
        <v>-563818.33333333337</v>
      </c>
      <c r="P43" s="29">
        <f t="shared" si="23"/>
        <v>-572270</v>
      </c>
      <c r="Q43" s="29">
        <f t="shared" si="23"/>
        <v>-459145</v>
      </c>
      <c r="R43" s="29">
        <f t="shared" si="23"/>
        <v>-337686.66666666669</v>
      </c>
      <c r="S43" s="29">
        <f t="shared" si="23"/>
        <v>-86461.666666666672</v>
      </c>
      <c r="T43" s="29">
        <f t="shared" si="23"/>
        <v>24455</v>
      </c>
      <c r="U43" s="29">
        <f t="shared" si="23"/>
        <v>135455</v>
      </c>
      <c r="V43" s="29">
        <f t="shared" si="23"/>
        <v>225163.33333333334</v>
      </c>
      <c r="W43" s="29">
        <f t="shared" si="23"/>
        <v>320163.33333333331</v>
      </c>
      <c r="X43" s="29">
        <f t="shared" si="23"/>
        <v>392996.66666666669</v>
      </c>
      <c r="Y43" s="29">
        <f t="shared" si="23"/>
        <v>465725.83333333331</v>
      </c>
      <c r="Z43" s="29">
        <f t="shared" si="23"/>
        <v>514642.5</v>
      </c>
    </row>
    <row r="44" spans="1:26" ht="14.25" customHeight="1" thickTop="1" x14ac:dyDescent="0.2">
      <c r="A44" s="23" t="s">
        <v>28</v>
      </c>
      <c r="B44" s="25">
        <f t="shared" ref="B44:Z44" si="24">IFERROR(B43/B7,0)</f>
        <v>0.10187173979748389</v>
      </c>
      <c r="C44" s="25">
        <f t="shared" si="24"/>
        <v>0.10323947926127762</v>
      </c>
      <c r="D44" s="25">
        <f t="shared" si="24"/>
        <v>0.10844817255841821</v>
      </c>
      <c r="E44" s="25">
        <f t="shared" si="24"/>
        <v>7.8559479553903341E-2</v>
      </c>
      <c r="F44" s="25">
        <f t="shared" si="24"/>
        <v>6.0474358974358974E-2</v>
      </c>
      <c r="G44" s="25">
        <f t="shared" si="24"/>
        <v>-2.3261484098939928E-2</v>
      </c>
      <c r="H44" s="25">
        <f t="shared" si="24"/>
        <v>-6.4039808330261697E-2</v>
      </c>
      <c r="I44" s="25">
        <f t="shared" si="24"/>
        <v>-8.335840541556977E-2</v>
      </c>
      <c r="J44" s="25">
        <f t="shared" si="24"/>
        <v>-0.10941225698467877</v>
      </c>
      <c r="K44" s="25">
        <f t="shared" si="24"/>
        <v>-0.14056605011150464</v>
      </c>
      <c r="L44" s="25">
        <f t="shared" si="24"/>
        <v>-0.1715116900467602</v>
      </c>
      <c r="M44" s="25">
        <f t="shared" si="24"/>
        <v>-0.17598417508417508</v>
      </c>
      <c r="N44" s="25">
        <f t="shared" si="24"/>
        <v>-0.20016045548654243</v>
      </c>
      <c r="O44" s="25">
        <f t="shared" si="24"/>
        <v>-0.24513840579710147</v>
      </c>
      <c r="P44" s="25">
        <f t="shared" si="24"/>
        <v>-0.2498995633187773</v>
      </c>
      <c r="Q44" s="25">
        <f t="shared" si="24"/>
        <v>-0.19012215320910972</v>
      </c>
      <c r="R44" s="25">
        <f t="shared" si="24"/>
        <v>-0.13165172189733593</v>
      </c>
      <c r="S44" s="25">
        <f t="shared" si="24"/>
        <v>-3.0337426900584798E-2</v>
      </c>
      <c r="T44" s="25">
        <f t="shared" si="24"/>
        <v>8.2201680672268906E-3</v>
      </c>
      <c r="U44" s="25">
        <f t="shared" si="24"/>
        <v>4.3695161290322582E-2</v>
      </c>
      <c r="V44" s="25">
        <f t="shared" si="24"/>
        <v>7.0363541666666668E-2</v>
      </c>
      <c r="W44" s="25">
        <f t="shared" si="24"/>
        <v>9.7019191919191908E-2</v>
      </c>
      <c r="X44" s="25">
        <f t="shared" si="24"/>
        <v>0.11644345679012347</v>
      </c>
      <c r="Y44" s="25">
        <f t="shared" si="24"/>
        <v>0.13499299516908211</v>
      </c>
      <c r="Z44" s="25">
        <f t="shared" si="24"/>
        <v>0.14704071428571427</v>
      </c>
    </row>
    <row r="45" spans="1:26" s="9" customFormat="1" ht="13.5" customHeight="1" x14ac:dyDescent="0.2">
      <c r="A45" s="30"/>
    </row>
    <row r="47" spans="1:26" x14ac:dyDescent="0.2">
      <c r="A47" s="31" t="s">
        <v>30</v>
      </c>
      <c r="B47" s="32">
        <f t="shared" ref="B47:D47" si="25">IFERROR(B23/B7,0)</f>
        <v>4.2651119975452595E-2</v>
      </c>
      <c r="C47" s="32">
        <f t="shared" si="25"/>
        <v>4.3596730245231606E-2</v>
      </c>
      <c r="D47" s="32">
        <f t="shared" si="25"/>
        <v>4.2840023966446976E-2</v>
      </c>
      <c r="E47" s="32">
        <f t="shared" ref="E47:Z47" si="26">IFERROR(E23/E7,0)</f>
        <v>4.3835192069392813E-2</v>
      </c>
      <c r="F47" s="32">
        <f t="shared" si="26"/>
        <v>3.653846153846154E-2</v>
      </c>
      <c r="G47" s="32">
        <f t="shared" si="26"/>
        <v>3.833922261484099E-2</v>
      </c>
      <c r="H47" s="32">
        <f t="shared" si="26"/>
        <v>3.5938075930704021E-2</v>
      </c>
      <c r="I47" s="32">
        <f t="shared" si="26"/>
        <v>3.553967657013915E-2</v>
      </c>
      <c r="J47" s="32">
        <f t="shared" si="26"/>
        <v>3.4376207029741215E-2</v>
      </c>
      <c r="K47" s="32">
        <f t="shared" si="26"/>
        <v>3.3254624163715073E-2</v>
      </c>
      <c r="L47" s="32">
        <f t="shared" si="26"/>
        <v>3.3867735470941886E-2</v>
      </c>
      <c r="M47" s="32">
        <f t="shared" si="26"/>
        <v>3.4949494949494953E-2</v>
      </c>
      <c r="N47" s="32">
        <f t="shared" si="26"/>
        <v>3.6231884057971016E-2</v>
      </c>
      <c r="O47" s="32">
        <f t="shared" si="26"/>
        <v>3.5869565217391305E-2</v>
      </c>
      <c r="P47" s="32">
        <f t="shared" si="26"/>
        <v>3.6026200873362446E-2</v>
      </c>
      <c r="Q47" s="32">
        <f t="shared" si="26"/>
        <v>3.4782608695652174E-2</v>
      </c>
      <c r="R47" s="32">
        <f t="shared" si="26"/>
        <v>3.5282651072124756E-2</v>
      </c>
      <c r="S47" s="32">
        <f t="shared" si="26"/>
        <v>3.4035087719298245E-2</v>
      </c>
      <c r="T47" s="32">
        <f t="shared" si="26"/>
        <v>3.3949579831932773E-2</v>
      </c>
      <c r="U47" s="32">
        <f t="shared" si="26"/>
        <v>3.3870967741935487E-2</v>
      </c>
      <c r="V47" s="32">
        <f t="shared" si="26"/>
        <v>3.3281249999999998E-2</v>
      </c>
      <c r="W47" s="32">
        <f t="shared" si="26"/>
        <v>3.272727272727273E-2</v>
      </c>
      <c r="X47" s="32">
        <f t="shared" si="26"/>
        <v>3.2000000000000001E-2</v>
      </c>
      <c r="Y47" s="32">
        <f t="shared" si="26"/>
        <v>3.1304347826086959E-2</v>
      </c>
      <c r="Z47" s="32">
        <f t="shared" si="26"/>
        <v>3.0857142857142857E-2</v>
      </c>
    </row>
    <row r="48" spans="1:26" x14ac:dyDescent="0.2">
      <c r="A48" s="33" t="s">
        <v>31</v>
      </c>
      <c r="B48" s="13">
        <f t="shared" ref="B48:D48" si="27">IFERROR(B25/(B24+B14),0)</f>
        <v>0.19664268585131894</v>
      </c>
      <c r="C48" s="13">
        <f t="shared" si="27"/>
        <v>0.19751626256652868</v>
      </c>
      <c r="D48" s="13">
        <f t="shared" si="27"/>
        <v>0.1962286387743076</v>
      </c>
      <c r="E48" s="13">
        <f t="shared" ref="E48:Z48" si="28">IFERROR(E25/(E24+E14),0)</f>
        <v>0.19553529411764706</v>
      </c>
      <c r="F48" s="13">
        <f t="shared" si="28"/>
        <v>0.19611111111111112</v>
      </c>
      <c r="G48" s="13">
        <f t="shared" si="28"/>
        <v>0.19518562168532705</v>
      </c>
      <c r="H48" s="13">
        <f t="shared" si="28"/>
        <v>0.18989994114184813</v>
      </c>
      <c r="I48" s="13">
        <f t="shared" si="28"/>
        <v>0.18991769547325102</v>
      </c>
      <c r="J48" s="13">
        <f t="shared" si="28"/>
        <v>0.19137091988130564</v>
      </c>
      <c r="K48" s="13">
        <f t="shared" si="28"/>
        <v>0.19127369668246447</v>
      </c>
      <c r="L48" s="13">
        <f t="shared" si="28"/>
        <v>0.19247337278106508</v>
      </c>
      <c r="M48" s="13">
        <f t="shared" si="28"/>
        <v>0.19307919621749409</v>
      </c>
      <c r="N48" s="13">
        <f t="shared" si="28"/>
        <v>0.1927304964539007</v>
      </c>
      <c r="O48" s="13">
        <f t="shared" si="28"/>
        <v>0.19046790641871625</v>
      </c>
      <c r="P48" s="13">
        <f t="shared" si="28"/>
        <v>0.19</v>
      </c>
      <c r="Q48" s="13">
        <f t="shared" si="28"/>
        <v>0.19</v>
      </c>
      <c r="R48" s="13">
        <f t="shared" si="28"/>
        <v>0.19</v>
      </c>
      <c r="S48" s="13">
        <f t="shared" si="28"/>
        <v>0.19</v>
      </c>
      <c r="T48" s="13">
        <f t="shared" si="28"/>
        <v>0.19</v>
      </c>
      <c r="U48" s="13">
        <f t="shared" si="28"/>
        <v>0.19</v>
      </c>
      <c r="V48" s="13">
        <f t="shared" si="28"/>
        <v>0.19</v>
      </c>
      <c r="W48" s="13">
        <f t="shared" si="28"/>
        <v>0.19</v>
      </c>
      <c r="X48" s="13">
        <f t="shared" si="28"/>
        <v>0.19</v>
      </c>
      <c r="Y48" s="13">
        <f t="shared" si="28"/>
        <v>0.19</v>
      </c>
      <c r="Z48" s="13">
        <f t="shared" si="28"/>
        <v>0.19</v>
      </c>
    </row>
    <row r="49" spans="1:26" x14ac:dyDescent="0.2">
      <c r="A49" s="31" t="s">
        <v>32</v>
      </c>
      <c r="B49" s="13">
        <f t="shared" ref="B49:D49" si="29">IFERROR(B26/B11,0)</f>
        <v>0.14037905557340186</v>
      </c>
      <c r="C49" s="13">
        <f t="shared" si="29"/>
        <v>0.1372115080619665</v>
      </c>
      <c r="D49" s="13">
        <f t="shared" si="29"/>
        <v>0.13776944704779756</v>
      </c>
      <c r="E49" s="13">
        <f t="shared" ref="E49:Z49" si="30">IFERROR(E26/E11,0)</f>
        <v>0.14230396902226525</v>
      </c>
      <c r="F49" s="13">
        <f t="shared" si="30"/>
        <v>0.14395714763977235</v>
      </c>
      <c r="G49" s="13">
        <f t="shared" si="30"/>
        <v>0.15235151247516007</v>
      </c>
      <c r="H49" s="13">
        <f t="shared" si="30"/>
        <v>0.162292817679558</v>
      </c>
      <c r="I49" s="13">
        <f t="shared" si="30"/>
        <v>0.16305622898256042</v>
      </c>
      <c r="J49" s="13">
        <f t="shared" si="30"/>
        <v>0.17099863201094392</v>
      </c>
      <c r="K49" s="13">
        <f t="shared" si="30"/>
        <v>0.18372703412073491</v>
      </c>
      <c r="L49" s="13">
        <f t="shared" si="30"/>
        <v>0.19124308002013085</v>
      </c>
      <c r="M49" s="13">
        <f t="shared" si="30"/>
        <v>0.18657345013477089</v>
      </c>
      <c r="N49" s="13">
        <f t="shared" si="30"/>
        <v>0.18991148921543352</v>
      </c>
      <c r="O49" s="13">
        <f t="shared" si="30"/>
        <v>0.19941986947063089</v>
      </c>
      <c r="P49" s="13">
        <f t="shared" si="30"/>
        <v>0.20014556040756915</v>
      </c>
      <c r="Q49" s="13">
        <f t="shared" si="30"/>
        <v>0.19194271911663216</v>
      </c>
      <c r="R49" s="13">
        <f t="shared" si="30"/>
        <v>0.18477907732293697</v>
      </c>
      <c r="S49" s="13">
        <f t="shared" si="30"/>
        <v>0.16995614035087719</v>
      </c>
      <c r="T49" s="13">
        <f t="shared" si="30"/>
        <v>0.16456582633053221</v>
      </c>
      <c r="U49" s="13">
        <f t="shared" si="30"/>
        <v>0.15961021505376344</v>
      </c>
      <c r="V49" s="13">
        <f t="shared" si="30"/>
        <v>0.15625</v>
      </c>
      <c r="W49" s="13">
        <f t="shared" si="30"/>
        <v>0.15151515151515152</v>
      </c>
      <c r="X49" s="13">
        <f t="shared" si="30"/>
        <v>0.14814814814814814</v>
      </c>
      <c r="Y49" s="13">
        <f t="shared" si="30"/>
        <v>0.14492753623188406</v>
      </c>
      <c r="Z49" s="13">
        <f t="shared" si="30"/>
        <v>0.14285714285714285</v>
      </c>
    </row>
  </sheetData>
  <pageMargins left="0.7" right="0.7" top="0.75" bottom="0.75" header="0.3" footer="0.3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A96F-F29E-4591-981B-2B8B17936914}">
  <dimension ref="A1:AK94"/>
  <sheetViews>
    <sheetView tabSelected="1" zoomScale="90" zoomScaleNormal="90" workbookViewId="0">
      <pane xSplit="1" ySplit="5" topLeftCell="I60" activePane="bottomRight" state="frozen"/>
      <selection activeCell="BL11" sqref="BL11"/>
      <selection pane="topRight" activeCell="BL11" sqref="BL11"/>
      <selection pane="bottomLeft" activeCell="BL11" sqref="BL11"/>
      <selection pane="bottomRight" activeCell="O88" sqref="O88"/>
    </sheetView>
  </sheetViews>
  <sheetFormatPr defaultColWidth="8.85546875" defaultRowHeight="14.25" x14ac:dyDescent="0.2"/>
  <cols>
    <col min="1" max="1" width="49.28515625" style="2" bestFit="1" customWidth="1"/>
    <col min="2" max="3" width="15.85546875" style="2" bestFit="1" customWidth="1"/>
    <col min="4" max="14" width="14.5703125" style="2" bestFit="1" customWidth="1"/>
    <col min="15" max="15" width="14.85546875" style="2" bestFit="1" customWidth="1"/>
    <col min="16" max="16" width="14.5703125" style="2" customWidth="1"/>
    <col min="17" max="27" width="15.85546875" style="2" customWidth="1"/>
    <col min="28" max="37" width="14.5703125" style="2" customWidth="1"/>
    <col min="38" max="16384" width="8.85546875" style="2"/>
  </cols>
  <sheetData>
    <row r="1" spans="1:37" ht="18" x14ac:dyDescent="0.25">
      <c r="A1" s="1" t="s">
        <v>33</v>
      </c>
    </row>
    <row r="2" spans="1:37" ht="18" x14ac:dyDescent="0.25">
      <c r="A2" s="1" t="s">
        <v>0</v>
      </c>
    </row>
    <row r="3" spans="1:37" x14ac:dyDescent="0.2">
      <c r="A3" s="36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>+(N7-B7)/B7</f>
        <v>0.13707165109034267</v>
      </c>
      <c r="O3" s="3">
        <f>+(O7-C7)/C7</f>
        <v>0.14000000000000001</v>
      </c>
      <c r="P3" s="3">
        <f>+(P7-D7)/D7</f>
        <v>-0.42307692307692307</v>
      </c>
      <c r="Q3" s="3">
        <f t="shared" ref="Q3:AK3" si="0">+(Q7-E7)/E7</f>
        <v>-0.41860465116279072</v>
      </c>
      <c r="R3" s="3">
        <f t="shared" si="0"/>
        <v>-0.95081967213114749</v>
      </c>
      <c r="S3" s="3">
        <f t="shared" si="0"/>
        <v>-0.40068493150684931</v>
      </c>
      <c r="T3" s="3">
        <f t="shared" si="0"/>
        <v>-0.23580786026200873</v>
      </c>
      <c r="U3" s="3">
        <f t="shared" si="0"/>
        <v>-0.25925925925925924</v>
      </c>
      <c r="V3" s="3">
        <f t="shared" si="0"/>
        <v>-0.19354838709677419</v>
      </c>
      <c r="W3" s="3">
        <f t="shared" si="0"/>
        <v>-0.16974169741697417</v>
      </c>
      <c r="X3" s="3">
        <f t="shared" si="0"/>
        <v>-8.1632653061224483E-2</v>
      </c>
      <c r="Y3" s="3">
        <f t="shared" si="0"/>
        <v>-0.19354838709677419</v>
      </c>
      <c r="Z3" s="3">
        <f t="shared" si="0"/>
        <v>-0.31506849315068491</v>
      </c>
      <c r="AA3" s="3">
        <f t="shared" si="0"/>
        <v>-3.5087719298245612E-2</v>
      </c>
      <c r="AB3" s="3">
        <f t="shared" si="0"/>
        <v>0.83333333333333337</v>
      </c>
      <c r="AC3" s="3">
        <f t="shared" si="0"/>
        <v>1</v>
      </c>
      <c r="AD3" s="3">
        <f t="shared" si="0"/>
        <v>19</v>
      </c>
      <c r="AE3" s="3">
        <f t="shared" si="0"/>
        <v>0.7142857142857143</v>
      </c>
      <c r="AF3" s="3">
        <f t="shared" si="0"/>
        <v>0.7142857142857143</v>
      </c>
      <c r="AG3" s="3">
        <f t="shared" si="0"/>
        <v>0.5</v>
      </c>
      <c r="AH3" s="3">
        <f t="shared" si="0"/>
        <v>0.5</v>
      </c>
      <c r="AI3" s="3">
        <f t="shared" si="0"/>
        <v>0.33333333333333331</v>
      </c>
      <c r="AJ3" s="3">
        <f t="shared" si="0"/>
        <v>0.33333333333333331</v>
      </c>
      <c r="AK3" s="3">
        <f t="shared" si="0"/>
        <v>0.2</v>
      </c>
    </row>
    <row r="4" spans="1:37" x14ac:dyDescent="0.2">
      <c r="A4" s="4" t="s">
        <v>100</v>
      </c>
      <c r="B4" s="35" t="s">
        <v>70</v>
      </c>
      <c r="C4" s="35" t="s">
        <v>70</v>
      </c>
      <c r="D4" s="35" t="s">
        <v>70</v>
      </c>
      <c r="E4" s="35" t="s">
        <v>70</v>
      </c>
      <c r="F4" s="35" t="s">
        <v>70</v>
      </c>
      <c r="G4" s="35" t="s">
        <v>70</v>
      </c>
      <c r="H4" s="35" t="s">
        <v>70</v>
      </c>
      <c r="I4" s="35" t="s">
        <v>70</v>
      </c>
      <c r="J4" s="35" t="s">
        <v>70</v>
      </c>
      <c r="K4" s="35" t="s">
        <v>70</v>
      </c>
      <c r="L4" s="35" t="s">
        <v>70</v>
      </c>
      <c r="M4" s="35" t="s">
        <v>70</v>
      </c>
      <c r="N4" s="35" t="s">
        <v>70</v>
      </c>
      <c r="O4" s="35" t="s">
        <v>70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5" t="s">
        <v>1</v>
      </c>
      <c r="AB4" s="5" t="s">
        <v>1</v>
      </c>
      <c r="AC4" s="5" t="s">
        <v>1</v>
      </c>
      <c r="AD4" s="5" t="s">
        <v>1</v>
      </c>
      <c r="AE4" s="5" t="s">
        <v>1</v>
      </c>
      <c r="AF4" s="5" t="s">
        <v>1</v>
      </c>
      <c r="AG4" s="5" t="s">
        <v>1</v>
      </c>
      <c r="AH4" s="5" t="s">
        <v>1</v>
      </c>
      <c r="AI4" s="5" t="s">
        <v>1</v>
      </c>
      <c r="AJ4" s="5" t="s">
        <v>1</v>
      </c>
      <c r="AK4" s="5" t="s">
        <v>1</v>
      </c>
    </row>
    <row r="5" spans="1:37" x14ac:dyDescent="0.2">
      <c r="A5" s="6"/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40</v>
      </c>
      <c r="I5" s="35" t="s">
        <v>41</v>
      </c>
      <c r="J5" s="35" t="s">
        <v>42</v>
      </c>
      <c r="K5" s="35" t="s">
        <v>43</v>
      </c>
      <c r="L5" s="35" t="s">
        <v>44</v>
      </c>
      <c r="M5" s="35" t="s">
        <v>45</v>
      </c>
      <c r="N5" s="35" t="s">
        <v>46</v>
      </c>
      <c r="O5" s="35" t="s">
        <v>47</v>
      </c>
      <c r="P5" s="5" t="s">
        <v>48</v>
      </c>
      <c r="Q5" s="5" t="s">
        <v>49</v>
      </c>
      <c r="R5" s="5" t="s">
        <v>50</v>
      </c>
      <c r="S5" s="5" t="s">
        <v>51</v>
      </c>
      <c r="T5" s="5" t="s">
        <v>52</v>
      </c>
      <c r="U5" s="5" t="s">
        <v>53</v>
      </c>
      <c r="V5" s="5" t="s">
        <v>54</v>
      </c>
      <c r="W5" s="5" t="s">
        <v>55</v>
      </c>
      <c r="X5" s="5" t="s">
        <v>56</v>
      </c>
      <c r="Y5" s="5" t="s">
        <v>57</v>
      </c>
      <c r="Z5" s="5" t="s">
        <v>58</v>
      </c>
      <c r="AA5" s="5" t="s">
        <v>59</v>
      </c>
      <c r="AB5" s="5" t="s">
        <v>60</v>
      </c>
      <c r="AC5" s="5" t="s">
        <v>61</v>
      </c>
      <c r="AD5" s="5" t="s">
        <v>62</v>
      </c>
      <c r="AE5" s="5" t="s">
        <v>63</v>
      </c>
      <c r="AF5" s="5" t="s">
        <v>64</v>
      </c>
      <c r="AG5" s="5" t="s">
        <v>65</v>
      </c>
      <c r="AH5" s="5" t="s">
        <v>66</v>
      </c>
      <c r="AI5" s="5" t="s">
        <v>67</v>
      </c>
      <c r="AJ5" s="5" t="s">
        <v>68</v>
      </c>
      <c r="AK5" s="5" t="s">
        <v>69</v>
      </c>
    </row>
    <row r="6" spans="1:37" x14ac:dyDescent="0.2">
      <c r="A6" s="6"/>
    </row>
    <row r="7" spans="1:37" s="9" customFormat="1" x14ac:dyDescent="0.2">
      <c r="A7" s="7" t="s">
        <v>2</v>
      </c>
      <c r="B7" s="8">
        <v>321000</v>
      </c>
      <c r="C7" s="8">
        <v>250000</v>
      </c>
      <c r="D7" s="8">
        <v>260000</v>
      </c>
      <c r="E7" s="8">
        <v>258000</v>
      </c>
      <c r="F7" s="8">
        <v>305000</v>
      </c>
      <c r="G7" s="8">
        <v>292000</v>
      </c>
      <c r="H7" s="8">
        <v>229000</v>
      </c>
      <c r="I7" s="8">
        <v>270000</v>
      </c>
      <c r="J7" s="8">
        <v>248000</v>
      </c>
      <c r="K7" s="8">
        <v>271000</v>
      </c>
      <c r="L7" s="8">
        <v>245000</v>
      </c>
      <c r="M7" s="8">
        <v>310000</v>
      </c>
      <c r="N7" s="8">
        <v>365000</v>
      </c>
      <c r="O7" s="8">
        <v>285000</v>
      </c>
      <c r="P7" s="21">
        <v>150000</v>
      </c>
      <c r="Q7" s="21">
        <v>150000</v>
      </c>
      <c r="R7" s="21">
        <v>15000</v>
      </c>
      <c r="S7" s="21">
        <v>175000</v>
      </c>
      <c r="T7" s="21">
        <v>175000</v>
      </c>
      <c r="U7" s="21">
        <v>200000</v>
      </c>
      <c r="V7" s="21">
        <v>200000</v>
      </c>
      <c r="W7" s="21">
        <v>225000</v>
      </c>
      <c r="X7" s="21">
        <v>225000</v>
      </c>
      <c r="Y7" s="21">
        <v>250000</v>
      </c>
      <c r="Z7" s="21">
        <v>250000</v>
      </c>
      <c r="AA7" s="21">
        <v>275000</v>
      </c>
      <c r="AB7" s="21">
        <v>275000</v>
      </c>
      <c r="AC7" s="21">
        <v>300000</v>
      </c>
      <c r="AD7" s="21">
        <v>300000</v>
      </c>
      <c r="AE7" s="21">
        <v>300000</v>
      </c>
      <c r="AF7" s="21">
        <v>300000</v>
      </c>
      <c r="AG7" s="21">
        <v>300000</v>
      </c>
      <c r="AH7" s="21">
        <v>300000</v>
      </c>
      <c r="AI7" s="21">
        <v>300000</v>
      </c>
      <c r="AJ7" s="21">
        <v>300000</v>
      </c>
      <c r="AK7" s="21">
        <v>300000</v>
      </c>
    </row>
    <row r="8" spans="1:37" s="9" customFormat="1" x14ac:dyDescent="0.2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s="9" customFormat="1" x14ac:dyDescent="0.2">
      <c r="A9" s="7" t="s">
        <v>3</v>
      </c>
      <c r="B9" s="11">
        <v>10000</v>
      </c>
      <c r="C9" s="11">
        <v>16000</v>
      </c>
      <c r="D9" s="11">
        <v>14000</v>
      </c>
      <c r="E9" s="11">
        <v>2000</v>
      </c>
      <c r="F9" s="11">
        <v>21000</v>
      </c>
      <c r="G9" s="11">
        <v>13000</v>
      </c>
      <c r="H9" s="11">
        <v>12000</v>
      </c>
      <c r="I9" s="11">
        <v>6000</v>
      </c>
      <c r="J9" s="11">
        <v>9000</v>
      </c>
      <c r="K9" s="11">
        <v>1000</v>
      </c>
      <c r="L9" s="11">
        <v>19000</v>
      </c>
      <c r="M9" s="11">
        <v>23000</v>
      </c>
      <c r="N9" s="11">
        <v>4000</v>
      </c>
      <c r="O9" s="11">
        <v>13000</v>
      </c>
      <c r="P9" s="11">
        <f>+P7-P11</f>
        <v>6000</v>
      </c>
      <c r="Q9" s="11">
        <f t="shared" ref="Q9:AK9" si="1">+Q7-Q11</f>
        <v>6000</v>
      </c>
      <c r="R9" s="11">
        <f t="shared" si="1"/>
        <v>600</v>
      </c>
      <c r="S9" s="11">
        <f t="shared" si="1"/>
        <v>7000</v>
      </c>
      <c r="T9" s="11">
        <f t="shared" si="1"/>
        <v>7000</v>
      </c>
      <c r="U9" s="11">
        <f t="shared" si="1"/>
        <v>8000</v>
      </c>
      <c r="V9" s="11">
        <f t="shared" si="1"/>
        <v>8000</v>
      </c>
      <c r="W9" s="11">
        <f t="shared" si="1"/>
        <v>9000</v>
      </c>
      <c r="X9" s="11">
        <f t="shared" si="1"/>
        <v>9000</v>
      </c>
      <c r="Y9" s="11">
        <f t="shared" si="1"/>
        <v>10000</v>
      </c>
      <c r="Z9" s="11">
        <f t="shared" si="1"/>
        <v>10000</v>
      </c>
      <c r="AA9" s="11">
        <f t="shared" si="1"/>
        <v>11000</v>
      </c>
      <c r="AB9" s="11">
        <f t="shared" si="1"/>
        <v>11000</v>
      </c>
      <c r="AC9" s="11">
        <f t="shared" si="1"/>
        <v>12000</v>
      </c>
      <c r="AD9" s="11">
        <f t="shared" si="1"/>
        <v>12000</v>
      </c>
      <c r="AE9" s="11">
        <f t="shared" si="1"/>
        <v>12000</v>
      </c>
      <c r="AF9" s="11">
        <f t="shared" si="1"/>
        <v>12000</v>
      </c>
      <c r="AG9" s="11">
        <f t="shared" si="1"/>
        <v>12000</v>
      </c>
      <c r="AH9" s="11">
        <f t="shared" si="1"/>
        <v>12000</v>
      </c>
      <c r="AI9" s="11">
        <f t="shared" si="1"/>
        <v>12000</v>
      </c>
      <c r="AJ9" s="11">
        <f t="shared" si="1"/>
        <v>12000</v>
      </c>
      <c r="AK9" s="11">
        <f t="shared" si="1"/>
        <v>12000</v>
      </c>
    </row>
    <row r="10" spans="1:37" s="9" customForma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s="9" customFormat="1" x14ac:dyDescent="0.2">
      <c r="A11" s="7" t="s">
        <v>4</v>
      </c>
      <c r="B11" s="8">
        <f t="shared" ref="B11" si="2">B7-B9</f>
        <v>311000</v>
      </c>
      <c r="C11" s="8">
        <f t="shared" ref="C11:O11" si="3">C7-C9</f>
        <v>234000</v>
      </c>
      <c r="D11" s="8">
        <f t="shared" si="3"/>
        <v>246000</v>
      </c>
      <c r="E11" s="8">
        <f t="shared" si="3"/>
        <v>256000</v>
      </c>
      <c r="F11" s="8">
        <f t="shared" si="3"/>
        <v>284000</v>
      </c>
      <c r="G11" s="8">
        <f t="shared" si="3"/>
        <v>279000</v>
      </c>
      <c r="H11" s="8">
        <f t="shared" si="3"/>
        <v>217000</v>
      </c>
      <c r="I11" s="8">
        <f t="shared" si="3"/>
        <v>264000</v>
      </c>
      <c r="J11" s="8">
        <f t="shared" si="3"/>
        <v>239000</v>
      </c>
      <c r="K11" s="8">
        <f t="shared" si="3"/>
        <v>270000</v>
      </c>
      <c r="L11" s="8">
        <f t="shared" si="3"/>
        <v>226000</v>
      </c>
      <c r="M11" s="8">
        <f t="shared" si="3"/>
        <v>287000</v>
      </c>
      <c r="N11" s="8">
        <f t="shared" si="3"/>
        <v>361000</v>
      </c>
      <c r="O11" s="8">
        <f t="shared" si="3"/>
        <v>272000</v>
      </c>
      <c r="P11" s="8">
        <f>+P7*P12</f>
        <v>144000</v>
      </c>
      <c r="Q11" s="8">
        <f t="shared" ref="Q11:AK11" si="4">+Q7*Q12</f>
        <v>144000</v>
      </c>
      <c r="R11" s="8">
        <f t="shared" si="4"/>
        <v>14400</v>
      </c>
      <c r="S11" s="8">
        <f t="shared" si="4"/>
        <v>168000</v>
      </c>
      <c r="T11" s="8">
        <f t="shared" si="4"/>
        <v>168000</v>
      </c>
      <c r="U11" s="8">
        <f t="shared" si="4"/>
        <v>192000</v>
      </c>
      <c r="V11" s="8">
        <f t="shared" si="4"/>
        <v>192000</v>
      </c>
      <c r="W11" s="8">
        <f t="shared" si="4"/>
        <v>216000</v>
      </c>
      <c r="X11" s="8">
        <f t="shared" si="4"/>
        <v>216000</v>
      </c>
      <c r="Y11" s="8">
        <f t="shared" si="4"/>
        <v>240000</v>
      </c>
      <c r="Z11" s="8">
        <f t="shared" si="4"/>
        <v>240000</v>
      </c>
      <c r="AA11" s="8">
        <f t="shared" si="4"/>
        <v>264000</v>
      </c>
      <c r="AB11" s="8">
        <f t="shared" si="4"/>
        <v>264000</v>
      </c>
      <c r="AC11" s="8">
        <f t="shared" si="4"/>
        <v>288000</v>
      </c>
      <c r="AD11" s="8">
        <f t="shared" si="4"/>
        <v>288000</v>
      </c>
      <c r="AE11" s="8">
        <f t="shared" si="4"/>
        <v>288000</v>
      </c>
      <c r="AF11" s="8">
        <f t="shared" si="4"/>
        <v>288000</v>
      </c>
      <c r="AG11" s="8">
        <f t="shared" si="4"/>
        <v>288000</v>
      </c>
      <c r="AH11" s="8">
        <f t="shared" si="4"/>
        <v>288000</v>
      </c>
      <c r="AI11" s="8">
        <f t="shared" si="4"/>
        <v>288000</v>
      </c>
      <c r="AJ11" s="8">
        <f t="shared" si="4"/>
        <v>288000</v>
      </c>
      <c r="AK11" s="8">
        <f t="shared" si="4"/>
        <v>288000</v>
      </c>
    </row>
    <row r="12" spans="1:37" x14ac:dyDescent="0.2">
      <c r="A12" s="12" t="s">
        <v>5</v>
      </c>
      <c r="B12" s="13">
        <f>IFERROR(B11/B7,0)</f>
        <v>0.96884735202492211</v>
      </c>
      <c r="C12" s="13">
        <f t="shared" ref="C12:O12" si="5">IFERROR(C11/C7,0)</f>
        <v>0.93600000000000005</v>
      </c>
      <c r="D12" s="13">
        <f t="shared" si="5"/>
        <v>0.94615384615384612</v>
      </c>
      <c r="E12" s="13">
        <f t="shared" si="5"/>
        <v>0.99224806201550386</v>
      </c>
      <c r="F12" s="13">
        <f t="shared" si="5"/>
        <v>0.93114754098360653</v>
      </c>
      <c r="G12" s="13">
        <f t="shared" si="5"/>
        <v>0.95547945205479456</v>
      </c>
      <c r="H12" s="13">
        <f t="shared" si="5"/>
        <v>0.94759825327510916</v>
      </c>
      <c r="I12" s="13">
        <f t="shared" si="5"/>
        <v>0.97777777777777775</v>
      </c>
      <c r="J12" s="13">
        <f t="shared" si="5"/>
        <v>0.96370967741935487</v>
      </c>
      <c r="K12" s="13">
        <f t="shared" si="5"/>
        <v>0.99630996309963105</v>
      </c>
      <c r="L12" s="13">
        <f t="shared" si="5"/>
        <v>0.92244897959183669</v>
      </c>
      <c r="M12" s="13">
        <f t="shared" si="5"/>
        <v>0.9258064516129032</v>
      </c>
      <c r="N12" s="13">
        <f t="shared" si="5"/>
        <v>0.989041095890411</v>
      </c>
      <c r="O12" s="13">
        <f t="shared" si="5"/>
        <v>0.95438596491228067</v>
      </c>
      <c r="P12" s="34">
        <v>0.96</v>
      </c>
      <c r="Q12" s="34">
        <v>0.96</v>
      </c>
      <c r="R12" s="34">
        <v>0.96</v>
      </c>
      <c r="S12" s="34">
        <v>0.96</v>
      </c>
      <c r="T12" s="34">
        <v>0.96</v>
      </c>
      <c r="U12" s="34">
        <v>0.96</v>
      </c>
      <c r="V12" s="34">
        <v>0.96</v>
      </c>
      <c r="W12" s="34">
        <v>0.96</v>
      </c>
      <c r="X12" s="34">
        <v>0.96</v>
      </c>
      <c r="Y12" s="34">
        <v>0.96</v>
      </c>
      <c r="Z12" s="34">
        <v>0.96</v>
      </c>
      <c r="AA12" s="34">
        <v>0.96</v>
      </c>
      <c r="AB12" s="34">
        <v>0.96</v>
      </c>
      <c r="AC12" s="34">
        <v>0.96</v>
      </c>
      <c r="AD12" s="34">
        <v>0.96</v>
      </c>
      <c r="AE12" s="34">
        <v>0.96</v>
      </c>
      <c r="AF12" s="34">
        <v>0.96</v>
      </c>
      <c r="AG12" s="34">
        <v>0.96</v>
      </c>
      <c r="AH12" s="34">
        <v>0.96</v>
      </c>
      <c r="AI12" s="34">
        <v>0.96</v>
      </c>
      <c r="AJ12" s="34">
        <v>0.96</v>
      </c>
      <c r="AK12" s="34">
        <v>0.96</v>
      </c>
    </row>
    <row r="13" spans="1:37" x14ac:dyDescent="0.2">
      <c r="A13" s="14"/>
    </row>
    <row r="14" spans="1:37" s="9" customFormat="1" x14ac:dyDescent="0.2">
      <c r="A14" s="7" t="s">
        <v>6</v>
      </c>
      <c r="B14" s="11">
        <v>103000</v>
      </c>
      <c r="C14" s="11">
        <v>94000</v>
      </c>
      <c r="D14" s="11">
        <v>98000</v>
      </c>
      <c r="E14" s="11">
        <v>109000</v>
      </c>
      <c r="F14" s="11">
        <v>96000</v>
      </c>
      <c r="G14" s="11">
        <v>99000</v>
      </c>
      <c r="H14" s="11">
        <v>99000</v>
      </c>
      <c r="I14" s="11">
        <v>117000</v>
      </c>
      <c r="J14" s="11">
        <v>98000</v>
      </c>
      <c r="K14" s="11">
        <v>99000</v>
      </c>
      <c r="L14" s="11">
        <v>99000</v>
      </c>
      <c r="M14" s="11">
        <v>100000</v>
      </c>
      <c r="N14" s="11">
        <v>125000</v>
      </c>
      <c r="O14" s="11">
        <v>100000</v>
      </c>
      <c r="P14" s="15">
        <v>100000</v>
      </c>
      <c r="Q14" s="15">
        <v>100000</v>
      </c>
      <c r="R14" s="15">
        <v>100000</v>
      </c>
      <c r="S14" s="15">
        <v>100000</v>
      </c>
      <c r="T14" s="15">
        <v>100000</v>
      </c>
      <c r="U14" s="15">
        <v>100000</v>
      </c>
      <c r="V14" s="15">
        <v>100000</v>
      </c>
      <c r="W14" s="15">
        <v>100000</v>
      </c>
      <c r="X14" s="15">
        <v>100000</v>
      </c>
      <c r="Y14" s="15">
        <v>100000</v>
      </c>
      <c r="Z14" s="15">
        <v>100000</v>
      </c>
      <c r="AA14" s="15">
        <v>100000</v>
      </c>
      <c r="AB14" s="15">
        <v>100000</v>
      </c>
      <c r="AC14" s="15">
        <v>100000</v>
      </c>
      <c r="AD14" s="15">
        <v>100000</v>
      </c>
      <c r="AE14" s="15">
        <v>100000</v>
      </c>
      <c r="AF14" s="15">
        <v>100000</v>
      </c>
      <c r="AG14" s="15">
        <v>100000</v>
      </c>
      <c r="AH14" s="15">
        <v>100000</v>
      </c>
      <c r="AI14" s="15">
        <v>100000</v>
      </c>
      <c r="AJ14" s="15">
        <v>100000</v>
      </c>
      <c r="AK14" s="15">
        <v>100000</v>
      </c>
    </row>
    <row r="15" spans="1:37" x14ac:dyDescent="0.2">
      <c r="A15" s="12" t="s">
        <v>5</v>
      </c>
      <c r="B15" s="16">
        <f t="shared" ref="B15:P15" si="6">IFERROR(B14/B7,0)</f>
        <v>0.32087227414330216</v>
      </c>
      <c r="C15" s="16">
        <f t="shared" ref="C15:O15" si="7">IFERROR(C14/C7,0)</f>
        <v>0.376</v>
      </c>
      <c r="D15" s="16">
        <f t="shared" si="7"/>
        <v>0.37692307692307692</v>
      </c>
      <c r="E15" s="16">
        <f t="shared" si="7"/>
        <v>0.42248062015503873</v>
      </c>
      <c r="F15" s="16">
        <f t="shared" si="7"/>
        <v>0.31475409836065577</v>
      </c>
      <c r="G15" s="16">
        <f t="shared" si="7"/>
        <v>0.33904109589041098</v>
      </c>
      <c r="H15" s="16">
        <f t="shared" si="7"/>
        <v>0.43231441048034935</v>
      </c>
      <c r="I15" s="16">
        <f t="shared" si="7"/>
        <v>0.43333333333333335</v>
      </c>
      <c r="J15" s="16">
        <f t="shared" si="7"/>
        <v>0.39516129032258063</v>
      </c>
      <c r="K15" s="16">
        <f t="shared" si="7"/>
        <v>0.36531365313653136</v>
      </c>
      <c r="L15" s="16">
        <f t="shared" si="7"/>
        <v>0.40408163265306124</v>
      </c>
      <c r="M15" s="16">
        <f t="shared" si="7"/>
        <v>0.32258064516129031</v>
      </c>
      <c r="N15" s="16">
        <f t="shared" si="7"/>
        <v>0.34246575342465752</v>
      </c>
      <c r="O15" s="16">
        <f t="shared" si="7"/>
        <v>0.35087719298245612</v>
      </c>
      <c r="P15" s="16">
        <f t="shared" si="6"/>
        <v>0.66666666666666663</v>
      </c>
      <c r="Q15" s="16">
        <f t="shared" ref="Q15:AK15" si="8">IFERROR(Q14/Q7,0)</f>
        <v>0.66666666666666663</v>
      </c>
      <c r="R15" s="16">
        <f t="shared" si="8"/>
        <v>6.666666666666667</v>
      </c>
      <c r="S15" s="16">
        <f t="shared" si="8"/>
        <v>0.5714285714285714</v>
      </c>
      <c r="T15" s="16">
        <f t="shared" si="8"/>
        <v>0.5714285714285714</v>
      </c>
      <c r="U15" s="16">
        <f t="shared" si="8"/>
        <v>0.5</v>
      </c>
      <c r="V15" s="16">
        <f t="shared" si="8"/>
        <v>0.5</v>
      </c>
      <c r="W15" s="16">
        <f t="shared" si="8"/>
        <v>0.44444444444444442</v>
      </c>
      <c r="X15" s="16">
        <f t="shared" si="8"/>
        <v>0.44444444444444442</v>
      </c>
      <c r="Y15" s="16">
        <f t="shared" si="8"/>
        <v>0.4</v>
      </c>
      <c r="Z15" s="16">
        <f t="shared" si="8"/>
        <v>0.4</v>
      </c>
      <c r="AA15" s="16">
        <f t="shared" si="8"/>
        <v>0.36363636363636365</v>
      </c>
      <c r="AB15" s="16">
        <f t="shared" si="8"/>
        <v>0.36363636363636365</v>
      </c>
      <c r="AC15" s="16">
        <f t="shared" si="8"/>
        <v>0.33333333333333331</v>
      </c>
      <c r="AD15" s="16">
        <f t="shared" si="8"/>
        <v>0.33333333333333331</v>
      </c>
      <c r="AE15" s="16">
        <f t="shared" si="8"/>
        <v>0.33333333333333331</v>
      </c>
      <c r="AF15" s="16">
        <f t="shared" si="8"/>
        <v>0.33333333333333331</v>
      </c>
      <c r="AG15" s="16">
        <f t="shared" si="8"/>
        <v>0.33333333333333331</v>
      </c>
      <c r="AH15" s="16">
        <f t="shared" si="8"/>
        <v>0.33333333333333331</v>
      </c>
      <c r="AI15" s="16">
        <f t="shared" si="8"/>
        <v>0.33333333333333331</v>
      </c>
      <c r="AJ15" s="16">
        <f t="shared" si="8"/>
        <v>0.33333333333333331</v>
      </c>
      <c r="AK15" s="16">
        <f t="shared" si="8"/>
        <v>0.33333333333333331</v>
      </c>
    </row>
    <row r="16" spans="1:37" x14ac:dyDescent="0.2">
      <c r="A16" s="12" t="s">
        <v>7</v>
      </c>
      <c r="B16" s="37">
        <f>B11/B14</f>
        <v>3.0194174757281553</v>
      </c>
      <c r="C16" s="37">
        <f t="shared" ref="C16:P16" si="9">C11/C14</f>
        <v>2.4893617021276597</v>
      </c>
      <c r="D16" s="37">
        <f t="shared" si="9"/>
        <v>2.510204081632653</v>
      </c>
      <c r="E16" s="37">
        <f t="shared" si="9"/>
        <v>2.3486238532110093</v>
      </c>
      <c r="F16" s="37">
        <f t="shared" si="9"/>
        <v>2.9583333333333335</v>
      </c>
      <c r="G16" s="37">
        <f t="shared" si="9"/>
        <v>2.8181818181818183</v>
      </c>
      <c r="H16" s="37">
        <f t="shared" si="9"/>
        <v>2.191919191919192</v>
      </c>
      <c r="I16" s="37">
        <f t="shared" si="9"/>
        <v>2.2564102564102564</v>
      </c>
      <c r="J16" s="37">
        <f t="shared" si="9"/>
        <v>2.4387755102040818</v>
      </c>
      <c r="K16" s="37">
        <f t="shared" si="9"/>
        <v>2.7272727272727271</v>
      </c>
      <c r="L16" s="37">
        <f t="shared" si="9"/>
        <v>2.2828282828282829</v>
      </c>
      <c r="M16" s="37">
        <f t="shared" si="9"/>
        <v>2.87</v>
      </c>
      <c r="N16" s="37">
        <f t="shared" si="9"/>
        <v>2.8879999999999999</v>
      </c>
      <c r="O16" s="37">
        <f t="shared" si="9"/>
        <v>2.72</v>
      </c>
      <c r="P16" s="37">
        <f t="shared" si="9"/>
        <v>1.44</v>
      </c>
      <c r="Q16" s="37">
        <f t="shared" ref="Q16:AK16" si="10">Q11/Q14</f>
        <v>1.44</v>
      </c>
      <c r="R16" s="37">
        <f t="shared" si="10"/>
        <v>0.14399999999999999</v>
      </c>
      <c r="S16" s="37">
        <f t="shared" si="10"/>
        <v>1.68</v>
      </c>
      <c r="T16" s="37">
        <f t="shared" si="10"/>
        <v>1.68</v>
      </c>
      <c r="U16" s="37">
        <f t="shared" si="10"/>
        <v>1.92</v>
      </c>
      <c r="V16" s="37">
        <f t="shared" si="10"/>
        <v>1.92</v>
      </c>
      <c r="W16" s="37">
        <f t="shared" si="10"/>
        <v>2.16</v>
      </c>
      <c r="X16" s="37">
        <f t="shared" si="10"/>
        <v>2.16</v>
      </c>
      <c r="Y16" s="37">
        <f t="shared" si="10"/>
        <v>2.4</v>
      </c>
      <c r="Z16" s="37">
        <f t="shared" si="10"/>
        <v>2.4</v>
      </c>
      <c r="AA16" s="37">
        <f t="shared" si="10"/>
        <v>2.64</v>
      </c>
      <c r="AB16" s="37">
        <f t="shared" si="10"/>
        <v>2.64</v>
      </c>
      <c r="AC16" s="37">
        <f t="shared" si="10"/>
        <v>2.88</v>
      </c>
      <c r="AD16" s="37">
        <f t="shared" si="10"/>
        <v>2.88</v>
      </c>
      <c r="AE16" s="37">
        <f t="shared" si="10"/>
        <v>2.88</v>
      </c>
      <c r="AF16" s="37">
        <f t="shared" si="10"/>
        <v>2.88</v>
      </c>
      <c r="AG16" s="37">
        <f t="shared" si="10"/>
        <v>2.88</v>
      </c>
      <c r="AH16" s="37">
        <f t="shared" si="10"/>
        <v>2.88</v>
      </c>
      <c r="AI16" s="37">
        <f t="shared" si="10"/>
        <v>2.88</v>
      </c>
      <c r="AJ16" s="37">
        <f t="shared" si="10"/>
        <v>2.88</v>
      </c>
      <c r="AK16" s="37">
        <f t="shared" si="10"/>
        <v>2.88</v>
      </c>
    </row>
    <row r="17" spans="1:37" x14ac:dyDescent="0.2">
      <c r="A17" s="14"/>
    </row>
    <row r="18" spans="1:37" s="9" customFormat="1" ht="15" thickBot="1" x14ac:dyDescent="0.25">
      <c r="A18" s="17" t="s">
        <v>8</v>
      </c>
      <c r="B18" s="18">
        <f t="shared" ref="B18:P18" si="11">B11-B14</f>
        <v>208000</v>
      </c>
      <c r="C18" s="18">
        <f t="shared" ref="C18:O18" si="12">C11-C14</f>
        <v>140000</v>
      </c>
      <c r="D18" s="18">
        <f t="shared" si="12"/>
        <v>148000</v>
      </c>
      <c r="E18" s="18">
        <f t="shared" si="12"/>
        <v>147000</v>
      </c>
      <c r="F18" s="18">
        <f t="shared" si="12"/>
        <v>188000</v>
      </c>
      <c r="G18" s="18">
        <f t="shared" si="12"/>
        <v>180000</v>
      </c>
      <c r="H18" s="18">
        <f t="shared" si="12"/>
        <v>118000</v>
      </c>
      <c r="I18" s="18">
        <f t="shared" si="12"/>
        <v>147000</v>
      </c>
      <c r="J18" s="18">
        <f t="shared" si="12"/>
        <v>141000</v>
      </c>
      <c r="K18" s="18">
        <f t="shared" si="12"/>
        <v>171000</v>
      </c>
      <c r="L18" s="18">
        <f t="shared" si="12"/>
        <v>127000</v>
      </c>
      <c r="M18" s="18">
        <f t="shared" si="12"/>
        <v>187000</v>
      </c>
      <c r="N18" s="18">
        <f t="shared" si="12"/>
        <v>236000</v>
      </c>
      <c r="O18" s="18">
        <f t="shared" si="12"/>
        <v>172000</v>
      </c>
      <c r="P18" s="18">
        <f t="shared" si="11"/>
        <v>44000</v>
      </c>
      <c r="Q18" s="18">
        <f t="shared" ref="Q18:AK18" si="13">Q11-Q14</f>
        <v>44000</v>
      </c>
      <c r="R18" s="18">
        <f t="shared" si="13"/>
        <v>-85600</v>
      </c>
      <c r="S18" s="18">
        <f t="shared" si="13"/>
        <v>68000</v>
      </c>
      <c r="T18" s="18">
        <f t="shared" si="13"/>
        <v>68000</v>
      </c>
      <c r="U18" s="18">
        <f t="shared" si="13"/>
        <v>92000</v>
      </c>
      <c r="V18" s="18">
        <f t="shared" si="13"/>
        <v>92000</v>
      </c>
      <c r="W18" s="18">
        <f t="shared" si="13"/>
        <v>116000</v>
      </c>
      <c r="X18" s="18">
        <f t="shared" si="13"/>
        <v>116000</v>
      </c>
      <c r="Y18" s="18">
        <f t="shared" si="13"/>
        <v>140000</v>
      </c>
      <c r="Z18" s="18">
        <f t="shared" si="13"/>
        <v>140000</v>
      </c>
      <c r="AA18" s="18">
        <f t="shared" si="13"/>
        <v>164000</v>
      </c>
      <c r="AB18" s="18">
        <f t="shared" si="13"/>
        <v>164000</v>
      </c>
      <c r="AC18" s="18">
        <f t="shared" si="13"/>
        <v>188000</v>
      </c>
      <c r="AD18" s="18">
        <f t="shared" si="13"/>
        <v>188000</v>
      </c>
      <c r="AE18" s="18">
        <f t="shared" si="13"/>
        <v>188000</v>
      </c>
      <c r="AF18" s="18">
        <f t="shared" si="13"/>
        <v>188000</v>
      </c>
      <c r="AG18" s="18">
        <f t="shared" si="13"/>
        <v>188000</v>
      </c>
      <c r="AH18" s="18">
        <f t="shared" si="13"/>
        <v>188000</v>
      </c>
      <c r="AI18" s="18">
        <f t="shared" si="13"/>
        <v>188000</v>
      </c>
      <c r="AJ18" s="18">
        <f t="shared" si="13"/>
        <v>188000</v>
      </c>
      <c r="AK18" s="18">
        <f t="shared" si="13"/>
        <v>188000</v>
      </c>
    </row>
    <row r="19" spans="1:37" ht="15" thickTop="1" x14ac:dyDescent="0.2">
      <c r="A19" s="12" t="s">
        <v>5</v>
      </c>
      <c r="B19" s="16">
        <f t="shared" ref="B19:P19" si="14">IFERROR(B18/B7,0)</f>
        <v>0.6479750778816199</v>
      </c>
      <c r="C19" s="16">
        <f t="shared" ref="C19:O19" si="15">IFERROR(C18/C7,0)</f>
        <v>0.56000000000000005</v>
      </c>
      <c r="D19" s="16">
        <f t="shared" si="15"/>
        <v>0.56923076923076921</v>
      </c>
      <c r="E19" s="16">
        <f t="shared" si="15"/>
        <v>0.56976744186046513</v>
      </c>
      <c r="F19" s="16">
        <f t="shared" si="15"/>
        <v>0.61639344262295082</v>
      </c>
      <c r="G19" s="16">
        <f t="shared" si="15"/>
        <v>0.61643835616438358</v>
      </c>
      <c r="H19" s="16">
        <f t="shared" si="15"/>
        <v>0.51528384279475981</v>
      </c>
      <c r="I19" s="16">
        <f t="shared" si="15"/>
        <v>0.5444444444444444</v>
      </c>
      <c r="J19" s="16">
        <f t="shared" si="15"/>
        <v>0.56854838709677424</v>
      </c>
      <c r="K19" s="16">
        <f t="shared" si="15"/>
        <v>0.63099630996309963</v>
      </c>
      <c r="L19" s="16">
        <f t="shared" si="15"/>
        <v>0.51836734693877551</v>
      </c>
      <c r="M19" s="16">
        <f t="shared" si="15"/>
        <v>0.60322580645161294</v>
      </c>
      <c r="N19" s="16">
        <f t="shared" si="15"/>
        <v>0.64657534246575343</v>
      </c>
      <c r="O19" s="16">
        <f t="shared" si="15"/>
        <v>0.60350877192982455</v>
      </c>
      <c r="P19" s="16">
        <f t="shared" si="14"/>
        <v>0.29333333333333333</v>
      </c>
      <c r="Q19" s="16">
        <f t="shared" ref="Q19:AK19" si="16">IFERROR(Q18/Q7,0)</f>
        <v>0.29333333333333333</v>
      </c>
      <c r="R19" s="16">
        <f t="shared" si="16"/>
        <v>-5.706666666666667</v>
      </c>
      <c r="S19" s="16">
        <f t="shared" si="16"/>
        <v>0.38857142857142857</v>
      </c>
      <c r="T19" s="16">
        <f t="shared" si="16"/>
        <v>0.38857142857142857</v>
      </c>
      <c r="U19" s="16">
        <f t="shared" si="16"/>
        <v>0.46</v>
      </c>
      <c r="V19" s="16">
        <f t="shared" si="16"/>
        <v>0.46</v>
      </c>
      <c r="W19" s="16">
        <f t="shared" si="16"/>
        <v>0.51555555555555554</v>
      </c>
      <c r="X19" s="16">
        <f t="shared" si="16"/>
        <v>0.51555555555555554</v>
      </c>
      <c r="Y19" s="16">
        <f t="shared" si="16"/>
        <v>0.56000000000000005</v>
      </c>
      <c r="Z19" s="16">
        <f t="shared" si="16"/>
        <v>0.56000000000000005</v>
      </c>
      <c r="AA19" s="16">
        <f t="shared" si="16"/>
        <v>0.59636363636363632</v>
      </c>
      <c r="AB19" s="16">
        <f t="shared" si="16"/>
        <v>0.59636363636363632</v>
      </c>
      <c r="AC19" s="16">
        <f t="shared" si="16"/>
        <v>0.62666666666666671</v>
      </c>
      <c r="AD19" s="16">
        <f t="shared" si="16"/>
        <v>0.62666666666666671</v>
      </c>
      <c r="AE19" s="16">
        <f t="shared" si="16"/>
        <v>0.62666666666666671</v>
      </c>
      <c r="AF19" s="16">
        <f t="shared" si="16"/>
        <v>0.62666666666666671</v>
      </c>
      <c r="AG19" s="16">
        <f t="shared" si="16"/>
        <v>0.62666666666666671</v>
      </c>
      <c r="AH19" s="16">
        <f t="shared" si="16"/>
        <v>0.62666666666666671</v>
      </c>
      <c r="AI19" s="16">
        <f t="shared" si="16"/>
        <v>0.62666666666666671</v>
      </c>
      <c r="AJ19" s="16">
        <f t="shared" si="16"/>
        <v>0.62666666666666671</v>
      </c>
      <c r="AK19" s="16">
        <f t="shared" si="16"/>
        <v>0.62666666666666671</v>
      </c>
    </row>
    <row r="20" spans="1:37" x14ac:dyDescent="0.2">
      <c r="A20" s="14"/>
    </row>
    <row r="21" spans="1:37" s="9" customFormat="1" x14ac:dyDescent="0.2">
      <c r="A21" s="19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s="9" customFormat="1" x14ac:dyDescent="0.2">
      <c r="A22" s="20" t="s">
        <v>10</v>
      </c>
      <c r="B22" s="8">
        <v>13000</v>
      </c>
      <c r="C22" s="8">
        <v>17000</v>
      </c>
      <c r="D22" s="8">
        <v>17000</v>
      </c>
      <c r="E22" s="8">
        <v>17000</v>
      </c>
      <c r="F22" s="8">
        <v>15000</v>
      </c>
      <c r="G22" s="8">
        <v>17000</v>
      </c>
      <c r="H22" s="8">
        <v>17000</v>
      </c>
      <c r="I22" s="8">
        <v>19000</v>
      </c>
      <c r="J22" s="8">
        <v>18000</v>
      </c>
      <c r="K22" s="8">
        <v>19000</v>
      </c>
      <c r="L22" s="8">
        <v>18000</v>
      </c>
      <c r="M22" s="8">
        <v>22000</v>
      </c>
      <c r="N22" s="8">
        <v>23000</v>
      </c>
      <c r="O22" s="8">
        <v>23000</v>
      </c>
      <c r="P22" s="21">
        <v>22500</v>
      </c>
      <c r="Q22" s="21">
        <v>17000</v>
      </c>
      <c r="R22" s="21">
        <v>17000</v>
      </c>
      <c r="S22" s="21">
        <v>22500</v>
      </c>
      <c r="T22" s="21">
        <v>22500</v>
      </c>
      <c r="U22" s="21">
        <v>22500</v>
      </c>
      <c r="V22" s="21">
        <v>22500</v>
      </c>
      <c r="W22" s="21">
        <v>22500</v>
      </c>
      <c r="X22" s="21">
        <v>22500</v>
      </c>
      <c r="Y22" s="21">
        <v>22500</v>
      </c>
      <c r="Z22" s="21">
        <v>22500</v>
      </c>
      <c r="AA22" s="21">
        <v>22500</v>
      </c>
      <c r="AB22" s="21">
        <v>22500</v>
      </c>
      <c r="AC22" s="21">
        <v>22500</v>
      </c>
      <c r="AD22" s="21">
        <v>22500</v>
      </c>
      <c r="AE22" s="21">
        <v>22500</v>
      </c>
      <c r="AF22" s="21">
        <v>22500</v>
      </c>
      <c r="AG22" s="21">
        <v>22500</v>
      </c>
      <c r="AH22" s="21">
        <v>22500</v>
      </c>
      <c r="AI22" s="21">
        <v>22500</v>
      </c>
      <c r="AJ22" s="21">
        <v>22500</v>
      </c>
      <c r="AK22" s="21">
        <v>22500</v>
      </c>
    </row>
    <row r="23" spans="1:37" s="9" customFormat="1" x14ac:dyDescent="0.2">
      <c r="A23" s="20" t="s">
        <v>11</v>
      </c>
      <c r="B23" s="8">
        <v>9000</v>
      </c>
      <c r="C23" s="8">
        <v>10000</v>
      </c>
      <c r="D23" s="8">
        <v>9000</v>
      </c>
      <c r="E23" s="8">
        <v>30000</v>
      </c>
      <c r="F23" s="8">
        <v>8000</v>
      </c>
      <c r="G23" s="8">
        <v>16000</v>
      </c>
      <c r="H23" s="8">
        <v>8000</v>
      </c>
      <c r="I23" s="8">
        <v>13000</v>
      </c>
      <c r="J23" s="8">
        <v>12000</v>
      </c>
      <c r="K23" s="8">
        <v>9000</v>
      </c>
      <c r="L23" s="8">
        <v>7000</v>
      </c>
      <c r="M23" s="8">
        <v>8000</v>
      </c>
      <c r="N23" s="8">
        <v>14000</v>
      </c>
      <c r="O23" s="8">
        <v>9000</v>
      </c>
      <c r="P23" s="21">
        <v>7500</v>
      </c>
      <c r="Q23" s="21">
        <v>2500</v>
      </c>
      <c r="R23" s="21">
        <v>2500</v>
      </c>
      <c r="S23" s="21">
        <v>5000</v>
      </c>
      <c r="T23" s="21">
        <v>5000</v>
      </c>
      <c r="U23" s="21">
        <v>7500</v>
      </c>
      <c r="V23" s="21">
        <v>7500</v>
      </c>
      <c r="W23" s="21">
        <v>9000</v>
      </c>
      <c r="X23" s="21">
        <v>9000</v>
      </c>
      <c r="Y23" s="21">
        <v>9000</v>
      </c>
      <c r="Z23" s="21">
        <v>9000</v>
      </c>
      <c r="AA23" s="21">
        <v>9000</v>
      </c>
      <c r="AB23" s="21">
        <v>9000</v>
      </c>
      <c r="AC23" s="21">
        <v>9000</v>
      </c>
      <c r="AD23" s="21">
        <v>9000</v>
      </c>
      <c r="AE23" s="21">
        <v>9000</v>
      </c>
      <c r="AF23" s="21">
        <v>9000</v>
      </c>
      <c r="AG23" s="21">
        <v>9000</v>
      </c>
      <c r="AH23" s="21">
        <v>9000</v>
      </c>
      <c r="AI23" s="21">
        <v>9000</v>
      </c>
      <c r="AJ23" s="21">
        <v>9000</v>
      </c>
      <c r="AK23" s="21">
        <v>9000</v>
      </c>
    </row>
    <row r="24" spans="1:37" s="9" customFormat="1" x14ac:dyDescent="0.2">
      <c r="A24" s="20" t="s">
        <v>12</v>
      </c>
      <c r="B24" s="8">
        <v>38000</v>
      </c>
      <c r="C24" s="8">
        <v>38000</v>
      </c>
      <c r="D24" s="8">
        <v>38000</v>
      </c>
      <c r="E24" s="8">
        <v>38000</v>
      </c>
      <c r="F24" s="8">
        <v>38000</v>
      </c>
      <c r="G24" s="8">
        <v>38000</v>
      </c>
      <c r="H24" s="8">
        <v>38000</v>
      </c>
      <c r="I24" s="8">
        <v>38000</v>
      </c>
      <c r="J24" s="8">
        <v>38000</v>
      </c>
      <c r="K24" s="8">
        <v>38000</v>
      </c>
      <c r="L24" s="8">
        <v>38000</v>
      </c>
      <c r="M24" s="8">
        <v>39000</v>
      </c>
      <c r="N24" s="8">
        <v>39000</v>
      </c>
      <c r="O24" s="8">
        <v>38000</v>
      </c>
      <c r="P24" s="21">
        <v>39000</v>
      </c>
      <c r="Q24" s="21">
        <v>39000</v>
      </c>
      <c r="R24" s="21">
        <v>39000</v>
      </c>
      <c r="S24" s="21">
        <v>39000</v>
      </c>
      <c r="T24" s="21">
        <v>39000</v>
      </c>
      <c r="U24" s="21">
        <v>39000</v>
      </c>
      <c r="V24" s="21">
        <v>39000</v>
      </c>
      <c r="W24" s="21">
        <v>39000</v>
      </c>
      <c r="X24" s="21">
        <v>39000</v>
      </c>
      <c r="Y24" s="21">
        <v>39000</v>
      </c>
      <c r="Z24" s="21">
        <v>39000</v>
      </c>
      <c r="AA24" s="21">
        <v>39000</v>
      </c>
      <c r="AB24" s="21">
        <v>39000</v>
      </c>
      <c r="AC24" s="21">
        <v>39000</v>
      </c>
      <c r="AD24" s="21">
        <v>39000</v>
      </c>
      <c r="AE24" s="21">
        <v>39000</v>
      </c>
      <c r="AF24" s="21">
        <v>39000</v>
      </c>
      <c r="AG24" s="21">
        <v>39000</v>
      </c>
      <c r="AH24" s="21">
        <v>39000</v>
      </c>
      <c r="AI24" s="21">
        <v>39000</v>
      </c>
      <c r="AJ24" s="21">
        <v>39000</v>
      </c>
      <c r="AK24" s="21">
        <v>39000</v>
      </c>
    </row>
    <row r="25" spans="1:37" s="9" customFormat="1" x14ac:dyDescent="0.2">
      <c r="A25" s="20" t="s">
        <v>13</v>
      </c>
      <c r="B25" s="8">
        <v>29000</v>
      </c>
      <c r="C25" s="8">
        <v>28000</v>
      </c>
      <c r="D25" s="8">
        <v>27000</v>
      </c>
      <c r="E25" s="8">
        <v>27000</v>
      </c>
      <c r="F25" s="8">
        <v>27000</v>
      </c>
      <c r="G25" s="8">
        <v>35000</v>
      </c>
      <c r="H25" s="8">
        <v>26000</v>
      </c>
      <c r="I25" s="8">
        <v>27000</v>
      </c>
      <c r="J25" s="8">
        <v>26000</v>
      </c>
      <c r="K25" s="8">
        <v>24000</v>
      </c>
      <c r="L25" s="8">
        <v>25000</v>
      </c>
      <c r="M25" s="8">
        <v>27000</v>
      </c>
      <c r="N25" s="8">
        <v>35000</v>
      </c>
      <c r="O25" s="8">
        <v>27000</v>
      </c>
      <c r="P25" s="9">
        <f t="shared" ref="P25" si="17">P48*(P24+P14)</f>
        <v>26410</v>
      </c>
      <c r="Q25" s="9">
        <f t="shared" ref="Q25:AK25" si="18">Q48*(Q24+Q14)</f>
        <v>26410</v>
      </c>
      <c r="R25" s="9">
        <f t="shared" si="18"/>
        <v>26410</v>
      </c>
      <c r="S25" s="9">
        <f t="shared" si="18"/>
        <v>26410</v>
      </c>
      <c r="T25" s="9">
        <f t="shared" si="18"/>
        <v>26410</v>
      </c>
      <c r="U25" s="9">
        <f t="shared" si="18"/>
        <v>26410</v>
      </c>
      <c r="V25" s="9">
        <f t="shared" si="18"/>
        <v>26410</v>
      </c>
      <c r="W25" s="9">
        <f t="shared" si="18"/>
        <v>26410</v>
      </c>
      <c r="X25" s="9">
        <f t="shared" si="18"/>
        <v>26410</v>
      </c>
      <c r="Y25" s="9">
        <f t="shared" si="18"/>
        <v>26410</v>
      </c>
      <c r="Z25" s="9">
        <f t="shared" si="18"/>
        <v>26410</v>
      </c>
      <c r="AA25" s="9">
        <f t="shared" si="18"/>
        <v>26410</v>
      </c>
      <c r="AB25" s="9">
        <f t="shared" si="18"/>
        <v>26410</v>
      </c>
      <c r="AC25" s="9">
        <f t="shared" si="18"/>
        <v>26410</v>
      </c>
      <c r="AD25" s="9">
        <f t="shared" si="18"/>
        <v>26410</v>
      </c>
      <c r="AE25" s="9">
        <f t="shared" si="18"/>
        <v>26410</v>
      </c>
      <c r="AF25" s="9">
        <f t="shared" si="18"/>
        <v>26410</v>
      </c>
      <c r="AG25" s="9">
        <f t="shared" si="18"/>
        <v>26410</v>
      </c>
      <c r="AH25" s="9">
        <f t="shared" si="18"/>
        <v>26410</v>
      </c>
      <c r="AI25" s="9">
        <f t="shared" si="18"/>
        <v>26410</v>
      </c>
      <c r="AJ25" s="9">
        <f t="shared" si="18"/>
        <v>26410</v>
      </c>
      <c r="AK25" s="9">
        <f t="shared" si="18"/>
        <v>26410</v>
      </c>
    </row>
    <row r="26" spans="1:37" s="9" customFormat="1" x14ac:dyDescent="0.2">
      <c r="A26" s="20" t="s">
        <v>14</v>
      </c>
      <c r="B26" s="8">
        <v>45000</v>
      </c>
      <c r="C26" s="8">
        <v>33000</v>
      </c>
      <c r="D26" s="8">
        <v>35000</v>
      </c>
      <c r="E26" s="8">
        <v>41000</v>
      </c>
      <c r="F26" s="8">
        <v>46000</v>
      </c>
      <c r="G26" s="8">
        <v>26000</v>
      </c>
      <c r="H26" s="8">
        <v>41000</v>
      </c>
      <c r="I26" s="8">
        <v>27000</v>
      </c>
      <c r="J26" s="8">
        <v>17000</v>
      </c>
      <c r="K26" s="8">
        <v>32000</v>
      </c>
      <c r="L26" s="8">
        <v>53000</v>
      </c>
      <c r="M26" s="8">
        <v>41000</v>
      </c>
      <c r="N26" s="8">
        <v>42000</v>
      </c>
      <c r="O26" s="8">
        <v>40000</v>
      </c>
      <c r="P26" s="21">
        <v>35000</v>
      </c>
      <c r="Q26" s="21">
        <v>30000</v>
      </c>
      <c r="R26" s="21">
        <v>30000</v>
      </c>
      <c r="S26" s="21">
        <v>35000</v>
      </c>
      <c r="T26" s="21">
        <v>35000</v>
      </c>
      <c r="U26" s="21">
        <v>35000</v>
      </c>
      <c r="V26" s="21">
        <v>40000</v>
      </c>
      <c r="W26" s="21">
        <v>40000</v>
      </c>
      <c r="X26" s="21">
        <v>40000</v>
      </c>
      <c r="Y26" s="21">
        <v>40000</v>
      </c>
      <c r="Z26" s="21">
        <v>40000</v>
      </c>
      <c r="AA26" s="21">
        <v>40000</v>
      </c>
      <c r="AB26" s="21">
        <v>40000</v>
      </c>
      <c r="AC26" s="21">
        <v>40000</v>
      </c>
      <c r="AD26" s="21">
        <v>40000</v>
      </c>
      <c r="AE26" s="21">
        <v>40000</v>
      </c>
      <c r="AF26" s="21">
        <v>40000</v>
      </c>
      <c r="AG26" s="21">
        <v>40000</v>
      </c>
      <c r="AH26" s="21">
        <v>40000</v>
      </c>
      <c r="AI26" s="21">
        <v>40000</v>
      </c>
      <c r="AJ26" s="21">
        <v>40000</v>
      </c>
      <c r="AK26" s="21">
        <v>40000</v>
      </c>
    </row>
    <row r="27" spans="1:37" s="9" customFormat="1" x14ac:dyDescent="0.2">
      <c r="A27" s="1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s="9" customFormat="1" x14ac:dyDescent="0.2">
      <c r="A28" s="7" t="s">
        <v>15</v>
      </c>
      <c r="B28" s="9">
        <f t="shared" ref="B28:F28" si="19">SUM(B22:B26)</f>
        <v>134000</v>
      </c>
      <c r="C28" s="9">
        <f t="shared" si="19"/>
        <v>126000</v>
      </c>
      <c r="D28" s="9">
        <f t="shared" si="19"/>
        <v>126000</v>
      </c>
      <c r="E28" s="9">
        <f t="shared" si="19"/>
        <v>153000</v>
      </c>
      <c r="F28" s="9">
        <f t="shared" si="19"/>
        <v>134000</v>
      </c>
      <c r="G28" s="9">
        <f t="shared" ref="G28:AK28" si="20">SUM(G22:G26)</f>
        <v>132000</v>
      </c>
      <c r="H28" s="9">
        <f t="shared" si="20"/>
        <v>130000</v>
      </c>
      <c r="I28" s="9">
        <f t="shared" si="20"/>
        <v>124000</v>
      </c>
      <c r="J28" s="9">
        <f t="shared" si="20"/>
        <v>111000</v>
      </c>
      <c r="K28" s="9">
        <f t="shared" si="20"/>
        <v>122000</v>
      </c>
      <c r="L28" s="9">
        <f t="shared" si="20"/>
        <v>141000</v>
      </c>
      <c r="M28" s="9">
        <f t="shared" si="20"/>
        <v>137000</v>
      </c>
      <c r="N28" s="9">
        <f t="shared" si="20"/>
        <v>153000</v>
      </c>
      <c r="O28" s="9">
        <f t="shared" si="20"/>
        <v>137000</v>
      </c>
      <c r="P28" s="9">
        <f t="shared" si="20"/>
        <v>130410</v>
      </c>
      <c r="Q28" s="9">
        <f t="shared" si="20"/>
        <v>114910</v>
      </c>
      <c r="R28" s="9">
        <f t="shared" si="20"/>
        <v>114910</v>
      </c>
      <c r="S28" s="9">
        <f t="shared" si="20"/>
        <v>127910</v>
      </c>
      <c r="T28" s="9">
        <f t="shared" si="20"/>
        <v>127910</v>
      </c>
      <c r="U28" s="9">
        <f t="shared" si="20"/>
        <v>130410</v>
      </c>
      <c r="V28" s="9">
        <f t="shared" si="20"/>
        <v>135410</v>
      </c>
      <c r="W28" s="9">
        <f t="shared" si="20"/>
        <v>136910</v>
      </c>
      <c r="X28" s="9">
        <f t="shared" si="20"/>
        <v>136910</v>
      </c>
      <c r="Y28" s="9">
        <f t="shared" si="20"/>
        <v>136910</v>
      </c>
      <c r="Z28" s="9">
        <f t="shared" si="20"/>
        <v>136910</v>
      </c>
      <c r="AA28" s="9">
        <f t="shared" si="20"/>
        <v>136910</v>
      </c>
      <c r="AB28" s="9">
        <f t="shared" si="20"/>
        <v>136910</v>
      </c>
      <c r="AC28" s="9">
        <f t="shared" si="20"/>
        <v>136910</v>
      </c>
      <c r="AD28" s="9">
        <f t="shared" si="20"/>
        <v>136910</v>
      </c>
      <c r="AE28" s="9">
        <f t="shared" si="20"/>
        <v>136910</v>
      </c>
      <c r="AF28" s="9">
        <f t="shared" si="20"/>
        <v>136910</v>
      </c>
      <c r="AG28" s="9">
        <f t="shared" si="20"/>
        <v>136910</v>
      </c>
      <c r="AH28" s="9">
        <f t="shared" si="20"/>
        <v>136910</v>
      </c>
      <c r="AI28" s="9">
        <f t="shared" si="20"/>
        <v>136910</v>
      </c>
      <c r="AJ28" s="9">
        <f t="shared" si="20"/>
        <v>136910</v>
      </c>
      <c r="AK28" s="9">
        <f t="shared" si="20"/>
        <v>136910</v>
      </c>
    </row>
    <row r="29" spans="1:37" x14ac:dyDescent="0.2">
      <c r="A29" s="23" t="s">
        <v>16</v>
      </c>
      <c r="B29" s="16">
        <f t="shared" ref="B29:AK29" si="21">IFERROR(B28/B7,0)</f>
        <v>0.4174454828660436</v>
      </c>
      <c r="C29" s="16">
        <f t="shared" si="21"/>
        <v>0.504</v>
      </c>
      <c r="D29" s="16">
        <f t="shared" si="21"/>
        <v>0.48461538461538461</v>
      </c>
      <c r="E29" s="16">
        <f t="shared" si="21"/>
        <v>0.59302325581395354</v>
      </c>
      <c r="F29" s="16">
        <f t="shared" si="21"/>
        <v>0.43934426229508194</v>
      </c>
      <c r="G29" s="16">
        <f t="shared" si="21"/>
        <v>0.45205479452054792</v>
      </c>
      <c r="H29" s="16">
        <f t="shared" si="21"/>
        <v>0.56768558951965065</v>
      </c>
      <c r="I29" s="16">
        <f t="shared" si="21"/>
        <v>0.45925925925925926</v>
      </c>
      <c r="J29" s="16">
        <f t="shared" si="21"/>
        <v>0.44758064516129031</v>
      </c>
      <c r="K29" s="16">
        <f t="shared" si="21"/>
        <v>0.45018450184501846</v>
      </c>
      <c r="L29" s="16">
        <f t="shared" si="21"/>
        <v>0.57551020408163267</v>
      </c>
      <c r="M29" s="16">
        <f t="shared" si="21"/>
        <v>0.44193548387096776</v>
      </c>
      <c r="N29" s="16">
        <f t="shared" si="21"/>
        <v>0.41917808219178082</v>
      </c>
      <c r="O29" s="16">
        <f t="shared" si="21"/>
        <v>0.48070175438596491</v>
      </c>
      <c r="P29" s="16">
        <f t="shared" si="21"/>
        <v>0.86939999999999995</v>
      </c>
      <c r="Q29" s="16">
        <f t="shared" si="21"/>
        <v>0.76606666666666667</v>
      </c>
      <c r="R29" s="16">
        <f t="shared" si="21"/>
        <v>7.6606666666666667</v>
      </c>
      <c r="S29" s="16">
        <f t="shared" si="21"/>
        <v>0.73091428571428574</v>
      </c>
      <c r="T29" s="16">
        <f t="shared" si="21"/>
        <v>0.73091428571428574</v>
      </c>
      <c r="U29" s="16">
        <f t="shared" si="21"/>
        <v>0.65205000000000002</v>
      </c>
      <c r="V29" s="16">
        <f t="shared" si="21"/>
        <v>0.67705000000000004</v>
      </c>
      <c r="W29" s="16">
        <f t="shared" si="21"/>
        <v>0.60848888888888886</v>
      </c>
      <c r="X29" s="16">
        <f t="shared" si="21"/>
        <v>0.60848888888888886</v>
      </c>
      <c r="Y29" s="16">
        <f t="shared" si="21"/>
        <v>0.54764000000000002</v>
      </c>
      <c r="Z29" s="16">
        <f t="shared" si="21"/>
        <v>0.54764000000000002</v>
      </c>
      <c r="AA29" s="16">
        <f t="shared" si="21"/>
        <v>0.49785454545454544</v>
      </c>
      <c r="AB29" s="16">
        <f t="shared" si="21"/>
        <v>0.49785454545454544</v>
      </c>
      <c r="AC29" s="16">
        <f t="shared" si="21"/>
        <v>0.45636666666666664</v>
      </c>
      <c r="AD29" s="16">
        <f t="shared" si="21"/>
        <v>0.45636666666666664</v>
      </c>
      <c r="AE29" s="16">
        <f t="shared" si="21"/>
        <v>0.45636666666666664</v>
      </c>
      <c r="AF29" s="16">
        <f t="shared" si="21"/>
        <v>0.45636666666666664</v>
      </c>
      <c r="AG29" s="16">
        <f t="shared" si="21"/>
        <v>0.45636666666666664</v>
      </c>
      <c r="AH29" s="16">
        <f t="shared" si="21"/>
        <v>0.45636666666666664</v>
      </c>
      <c r="AI29" s="16">
        <f t="shared" si="21"/>
        <v>0.45636666666666664</v>
      </c>
      <c r="AJ29" s="16">
        <f t="shared" si="21"/>
        <v>0.45636666666666664</v>
      </c>
      <c r="AK29" s="16">
        <f t="shared" si="21"/>
        <v>0.45636666666666664</v>
      </c>
    </row>
    <row r="30" spans="1:37" x14ac:dyDescent="0.2">
      <c r="A30" s="23" t="s">
        <v>17</v>
      </c>
      <c r="B30" s="24">
        <f t="shared" ref="B30:AK30" si="22">IFERROR(+B18/B24,0)</f>
        <v>5.4736842105263159</v>
      </c>
      <c r="C30" s="24">
        <f t="shared" si="22"/>
        <v>3.6842105263157894</v>
      </c>
      <c r="D30" s="24">
        <f t="shared" si="22"/>
        <v>3.8947368421052633</v>
      </c>
      <c r="E30" s="24">
        <f t="shared" si="22"/>
        <v>3.8684210526315788</v>
      </c>
      <c r="F30" s="24">
        <f t="shared" si="22"/>
        <v>4.9473684210526319</v>
      </c>
      <c r="G30" s="24">
        <f t="shared" si="22"/>
        <v>4.7368421052631575</v>
      </c>
      <c r="H30" s="24">
        <f t="shared" si="22"/>
        <v>3.1052631578947367</v>
      </c>
      <c r="I30" s="24">
        <f t="shared" si="22"/>
        <v>3.8684210526315788</v>
      </c>
      <c r="J30" s="24">
        <f t="shared" si="22"/>
        <v>3.7105263157894739</v>
      </c>
      <c r="K30" s="24">
        <f t="shared" si="22"/>
        <v>4.5</v>
      </c>
      <c r="L30" s="24">
        <f t="shared" si="22"/>
        <v>3.3421052631578947</v>
      </c>
      <c r="M30" s="24">
        <f t="shared" si="22"/>
        <v>4.7948717948717947</v>
      </c>
      <c r="N30" s="24">
        <f t="shared" si="22"/>
        <v>6.0512820512820511</v>
      </c>
      <c r="O30" s="24">
        <f t="shared" si="22"/>
        <v>4.5263157894736841</v>
      </c>
      <c r="P30" s="24">
        <f t="shared" si="22"/>
        <v>1.1282051282051282</v>
      </c>
      <c r="Q30" s="24">
        <f t="shared" si="22"/>
        <v>1.1282051282051282</v>
      </c>
      <c r="R30" s="24">
        <f t="shared" si="22"/>
        <v>-2.1948717948717951</v>
      </c>
      <c r="S30" s="24">
        <f t="shared" si="22"/>
        <v>1.7435897435897436</v>
      </c>
      <c r="T30" s="24">
        <f t="shared" si="22"/>
        <v>1.7435897435897436</v>
      </c>
      <c r="U30" s="24">
        <f t="shared" si="22"/>
        <v>2.358974358974359</v>
      </c>
      <c r="V30" s="24">
        <f t="shared" si="22"/>
        <v>2.358974358974359</v>
      </c>
      <c r="W30" s="24">
        <f t="shared" si="22"/>
        <v>2.9743589743589745</v>
      </c>
      <c r="X30" s="24">
        <f t="shared" si="22"/>
        <v>2.9743589743589745</v>
      </c>
      <c r="Y30" s="24">
        <f t="shared" si="22"/>
        <v>3.5897435897435899</v>
      </c>
      <c r="Z30" s="24">
        <f t="shared" si="22"/>
        <v>3.5897435897435899</v>
      </c>
      <c r="AA30" s="24">
        <f t="shared" si="22"/>
        <v>4.2051282051282053</v>
      </c>
      <c r="AB30" s="24">
        <f t="shared" si="22"/>
        <v>4.2051282051282053</v>
      </c>
      <c r="AC30" s="24">
        <f t="shared" si="22"/>
        <v>4.8205128205128203</v>
      </c>
      <c r="AD30" s="24">
        <f t="shared" si="22"/>
        <v>4.8205128205128203</v>
      </c>
      <c r="AE30" s="24">
        <f t="shared" si="22"/>
        <v>4.8205128205128203</v>
      </c>
      <c r="AF30" s="24">
        <f t="shared" si="22"/>
        <v>4.8205128205128203</v>
      </c>
      <c r="AG30" s="24">
        <f t="shared" si="22"/>
        <v>4.8205128205128203</v>
      </c>
      <c r="AH30" s="24">
        <f t="shared" si="22"/>
        <v>4.8205128205128203</v>
      </c>
      <c r="AI30" s="24">
        <f t="shared" si="22"/>
        <v>4.8205128205128203</v>
      </c>
      <c r="AJ30" s="24">
        <f t="shared" si="22"/>
        <v>4.8205128205128203</v>
      </c>
      <c r="AK30" s="24">
        <f t="shared" si="22"/>
        <v>4.8205128205128203</v>
      </c>
    </row>
    <row r="31" spans="1:37" x14ac:dyDescent="0.2">
      <c r="A31" s="6"/>
    </row>
    <row r="32" spans="1:37" s="9" customFormat="1" x14ac:dyDescent="0.2">
      <c r="A32" s="7" t="s">
        <v>18</v>
      </c>
      <c r="B32" s="22">
        <f t="shared" ref="B32:AK32" si="23">B18-B28</f>
        <v>74000</v>
      </c>
      <c r="C32" s="22">
        <f t="shared" si="23"/>
        <v>14000</v>
      </c>
      <c r="D32" s="22">
        <f t="shared" si="23"/>
        <v>22000</v>
      </c>
      <c r="E32" s="22">
        <f t="shared" si="23"/>
        <v>-6000</v>
      </c>
      <c r="F32" s="22">
        <f t="shared" si="23"/>
        <v>54000</v>
      </c>
      <c r="G32" s="22">
        <f t="shared" si="23"/>
        <v>48000</v>
      </c>
      <c r="H32" s="22">
        <f t="shared" si="23"/>
        <v>-12000</v>
      </c>
      <c r="I32" s="22">
        <f t="shared" si="23"/>
        <v>23000</v>
      </c>
      <c r="J32" s="22">
        <f t="shared" si="23"/>
        <v>30000</v>
      </c>
      <c r="K32" s="22">
        <f t="shared" si="23"/>
        <v>49000</v>
      </c>
      <c r="L32" s="22">
        <f t="shared" si="23"/>
        <v>-14000</v>
      </c>
      <c r="M32" s="22">
        <f t="shared" si="23"/>
        <v>50000</v>
      </c>
      <c r="N32" s="22">
        <f t="shared" si="23"/>
        <v>83000</v>
      </c>
      <c r="O32" s="22">
        <f t="shared" si="23"/>
        <v>35000</v>
      </c>
      <c r="P32" s="22">
        <f t="shared" si="23"/>
        <v>-86410</v>
      </c>
      <c r="Q32" s="22">
        <f t="shared" si="23"/>
        <v>-70910</v>
      </c>
      <c r="R32" s="22">
        <f t="shared" si="23"/>
        <v>-200510</v>
      </c>
      <c r="S32" s="22">
        <f t="shared" si="23"/>
        <v>-59910</v>
      </c>
      <c r="T32" s="22">
        <f t="shared" si="23"/>
        <v>-59910</v>
      </c>
      <c r="U32" s="22">
        <f t="shared" si="23"/>
        <v>-38410</v>
      </c>
      <c r="V32" s="22">
        <f t="shared" si="23"/>
        <v>-43410</v>
      </c>
      <c r="W32" s="22">
        <f t="shared" si="23"/>
        <v>-20910</v>
      </c>
      <c r="X32" s="22">
        <f t="shared" si="23"/>
        <v>-20910</v>
      </c>
      <c r="Y32" s="22">
        <f t="shared" si="23"/>
        <v>3090</v>
      </c>
      <c r="Z32" s="22">
        <f t="shared" si="23"/>
        <v>3090</v>
      </c>
      <c r="AA32" s="22">
        <f t="shared" si="23"/>
        <v>27090</v>
      </c>
      <c r="AB32" s="22">
        <f t="shared" si="23"/>
        <v>27090</v>
      </c>
      <c r="AC32" s="22">
        <f t="shared" si="23"/>
        <v>51090</v>
      </c>
      <c r="AD32" s="22">
        <f t="shared" si="23"/>
        <v>51090</v>
      </c>
      <c r="AE32" s="22">
        <f t="shared" si="23"/>
        <v>51090</v>
      </c>
      <c r="AF32" s="22">
        <f t="shared" si="23"/>
        <v>51090</v>
      </c>
      <c r="AG32" s="22">
        <f t="shared" si="23"/>
        <v>51090</v>
      </c>
      <c r="AH32" s="22">
        <f t="shared" si="23"/>
        <v>51090</v>
      </c>
      <c r="AI32" s="22">
        <f t="shared" si="23"/>
        <v>51090</v>
      </c>
      <c r="AJ32" s="22">
        <f t="shared" si="23"/>
        <v>51090</v>
      </c>
      <c r="AK32" s="22">
        <f t="shared" si="23"/>
        <v>51090</v>
      </c>
    </row>
    <row r="33" spans="1:37" x14ac:dyDescent="0.2">
      <c r="A33" s="23" t="s">
        <v>19</v>
      </c>
      <c r="B33" s="16">
        <f t="shared" ref="B33:AK33" si="24">IFERROR(B32/B7,0)</f>
        <v>0.23052959501557632</v>
      </c>
      <c r="C33" s="16">
        <f t="shared" si="24"/>
        <v>5.6000000000000001E-2</v>
      </c>
      <c r="D33" s="16">
        <f t="shared" si="24"/>
        <v>8.461538461538462E-2</v>
      </c>
      <c r="E33" s="16">
        <f t="shared" si="24"/>
        <v>-2.3255813953488372E-2</v>
      </c>
      <c r="F33" s="16">
        <f t="shared" si="24"/>
        <v>0.17704918032786884</v>
      </c>
      <c r="G33" s="16">
        <f t="shared" si="24"/>
        <v>0.16438356164383561</v>
      </c>
      <c r="H33" s="16">
        <f t="shared" si="24"/>
        <v>-5.2401746724890827E-2</v>
      </c>
      <c r="I33" s="16">
        <f t="shared" si="24"/>
        <v>8.5185185185185183E-2</v>
      </c>
      <c r="J33" s="16">
        <f t="shared" si="24"/>
        <v>0.12096774193548387</v>
      </c>
      <c r="K33" s="16">
        <f t="shared" si="24"/>
        <v>0.18081180811808117</v>
      </c>
      <c r="L33" s="16">
        <f t="shared" si="24"/>
        <v>-5.7142857142857141E-2</v>
      </c>
      <c r="M33" s="16">
        <f t="shared" si="24"/>
        <v>0.16129032258064516</v>
      </c>
      <c r="N33" s="16">
        <f t="shared" si="24"/>
        <v>0.22739726027397261</v>
      </c>
      <c r="O33" s="16">
        <f t="shared" si="24"/>
        <v>0.12280701754385964</v>
      </c>
      <c r="P33" s="16">
        <f t="shared" si="24"/>
        <v>-0.57606666666666662</v>
      </c>
      <c r="Q33" s="16">
        <f t="shared" si="24"/>
        <v>-0.47273333333333334</v>
      </c>
      <c r="R33" s="16">
        <f t="shared" si="24"/>
        <v>-13.367333333333333</v>
      </c>
      <c r="S33" s="16">
        <f t="shared" si="24"/>
        <v>-0.34234285714285712</v>
      </c>
      <c r="T33" s="16">
        <f t="shared" si="24"/>
        <v>-0.34234285714285712</v>
      </c>
      <c r="U33" s="16">
        <f t="shared" si="24"/>
        <v>-0.19205</v>
      </c>
      <c r="V33" s="16">
        <f t="shared" si="24"/>
        <v>-0.21704999999999999</v>
      </c>
      <c r="W33" s="16">
        <f t="shared" si="24"/>
        <v>-9.293333333333334E-2</v>
      </c>
      <c r="X33" s="16">
        <f t="shared" si="24"/>
        <v>-9.293333333333334E-2</v>
      </c>
      <c r="Y33" s="16">
        <f t="shared" si="24"/>
        <v>1.2359999999999999E-2</v>
      </c>
      <c r="Z33" s="16">
        <f t="shared" si="24"/>
        <v>1.2359999999999999E-2</v>
      </c>
      <c r="AA33" s="16">
        <f t="shared" si="24"/>
        <v>9.8509090909090907E-2</v>
      </c>
      <c r="AB33" s="16">
        <f t="shared" si="24"/>
        <v>9.8509090909090907E-2</v>
      </c>
      <c r="AC33" s="16">
        <f t="shared" si="24"/>
        <v>0.17030000000000001</v>
      </c>
      <c r="AD33" s="16">
        <f t="shared" si="24"/>
        <v>0.17030000000000001</v>
      </c>
      <c r="AE33" s="16">
        <f t="shared" si="24"/>
        <v>0.17030000000000001</v>
      </c>
      <c r="AF33" s="16">
        <f t="shared" si="24"/>
        <v>0.17030000000000001</v>
      </c>
      <c r="AG33" s="16">
        <f t="shared" si="24"/>
        <v>0.17030000000000001</v>
      </c>
      <c r="AH33" s="16">
        <f t="shared" si="24"/>
        <v>0.17030000000000001</v>
      </c>
      <c r="AI33" s="16">
        <f t="shared" si="24"/>
        <v>0.17030000000000001</v>
      </c>
      <c r="AJ33" s="16">
        <f t="shared" si="24"/>
        <v>0.17030000000000001</v>
      </c>
      <c r="AK33" s="16">
        <f t="shared" si="24"/>
        <v>0.17030000000000001</v>
      </c>
    </row>
    <row r="34" spans="1:37" x14ac:dyDescent="0.2">
      <c r="A34" s="23" t="s">
        <v>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9">
        <f>SUM(B32:M32)</f>
        <v>332000</v>
      </c>
      <c r="N34" s="9">
        <f t="shared" ref="N34:AK34" si="25">SUM(C32:N32)</f>
        <v>341000</v>
      </c>
      <c r="O34" s="9">
        <f t="shared" si="25"/>
        <v>362000</v>
      </c>
      <c r="P34" s="9">
        <f t="shared" si="25"/>
        <v>253590</v>
      </c>
      <c r="Q34" s="9">
        <f t="shared" si="25"/>
        <v>188680</v>
      </c>
      <c r="R34" s="9">
        <f t="shared" si="25"/>
        <v>-65830</v>
      </c>
      <c r="S34" s="9">
        <f t="shared" si="25"/>
        <v>-173740</v>
      </c>
      <c r="T34" s="9">
        <f t="shared" si="25"/>
        <v>-221650</v>
      </c>
      <c r="U34" s="9">
        <f t="shared" si="25"/>
        <v>-283060</v>
      </c>
      <c r="V34" s="9">
        <f t="shared" si="25"/>
        <v>-356470</v>
      </c>
      <c r="W34" s="9">
        <f t="shared" si="25"/>
        <v>-426380</v>
      </c>
      <c r="X34" s="9">
        <f t="shared" si="25"/>
        <v>-433290</v>
      </c>
      <c r="Y34" s="9">
        <f t="shared" si="25"/>
        <v>-480200</v>
      </c>
      <c r="Z34" s="9">
        <f t="shared" si="25"/>
        <v>-560110</v>
      </c>
      <c r="AA34" s="9">
        <f t="shared" si="25"/>
        <v>-568020</v>
      </c>
      <c r="AB34" s="9">
        <f t="shared" si="25"/>
        <v>-454520</v>
      </c>
      <c r="AC34" s="9">
        <f t="shared" si="25"/>
        <v>-332520</v>
      </c>
      <c r="AD34" s="9">
        <f t="shared" si="25"/>
        <v>-80920</v>
      </c>
      <c r="AE34" s="9">
        <f t="shared" si="25"/>
        <v>30080</v>
      </c>
      <c r="AF34" s="9">
        <f t="shared" si="25"/>
        <v>141080</v>
      </c>
      <c r="AG34" s="9">
        <f t="shared" si="25"/>
        <v>230580</v>
      </c>
      <c r="AH34" s="9">
        <f t="shared" si="25"/>
        <v>325080</v>
      </c>
      <c r="AI34" s="9">
        <f t="shared" si="25"/>
        <v>397080</v>
      </c>
      <c r="AJ34" s="9">
        <f t="shared" si="25"/>
        <v>469080</v>
      </c>
      <c r="AK34" s="9">
        <f t="shared" si="25"/>
        <v>517080</v>
      </c>
    </row>
    <row r="35" spans="1:37" x14ac:dyDescent="0.2">
      <c r="A35" s="26" t="s">
        <v>21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s="9" customFormat="1" x14ac:dyDescent="0.2">
      <c r="A36" s="20" t="s">
        <v>22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s="9" customFormat="1" x14ac:dyDescent="0.2">
      <c r="A37" s="20" t="s">
        <v>23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s="9" customFormat="1" x14ac:dyDescent="0.2">
      <c r="A38" s="20" t="s">
        <v>24</v>
      </c>
      <c r="B38" s="8">
        <f>(B72+B76)*0.05/12</f>
        <v>0</v>
      </c>
      <c r="C38" s="8">
        <f t="shared" ref="C38:AK38" si="26">(C72+C76)*0.05/12</f>
        <v>0</v>
      </c>
      <c r="D38" s="8">
        <f t="shared" si="26"/>
        <v>0</v>
      </c>
      <c r="E38" s="8">
        <f t="shared" si="26"/>
        <v>0</v>
      </c>
      <c r="F38" s="8">
        <f t="shared" si="26"/>
        <v>0</v>
      </c>
      <c r="G38" s="8">
        <f t="shared" si="26"/>
        <v>0</v>
      </c>
      <c r="H38" s="8">
        <f t="shared" si="26"/>
        <v>0</v>
      </c>
      <c r="I38" s="8">
        <f t="shared" si="26"/>
        <v>0</v>
      </c>
      <c r="J38" s="8">
        <f t="shared" si="26"/>
        <v>0</v>
      </c>
      <c r="K38" s="8">
        <f t="shared" si="26"/>
        <v>0</v>
      </c>
      <c r="L38" s="8">
        <f t="shared" si="26"/>
        <v>0</v>
      </c>
      <c r="M38" s="8">
        <f t="shared" si="26"/>
        <v>0</v>
      </c>
      <c r="N38" s="8">
        <f t="shared" si="26"/>
        <v>0</v>
      </c>
      <c r="O38" s="8">
        <f t="shared" si="26"/>
        <v>0</v>
      </c>
      <c r="P38" s="8">
        <f t="shared" si="26"/>
        <v>0</v>
      </c>
      <c r="Q38" s="8">
        <f t="shared" si="26"/>
        <v>0</v>
      </c>
      <c r="R38" s="8">
        <f t="shared" si="26"/>
        <v>0</v>
      </c>
      <c r="S38" s="8">
        <f t="shared" si="26"/>
        <v>0</v>
      </c>
      <c r="T38" s="8">
        <f t="shared" si="26"/>
        <v>0</v>
      </c>
      <c r="U38" s="8">
        <f t="shared" si="26"/>
        <v>-208.33333333333334</v>
      </c>
      <c r="V38" s="8">
        <f t="shared" si="26"/>
        <v>-500</v>
      </c>
      <c r="W38" s="8">
        <f>(W72+W76)*0.05/12</f>
        <v>-833.33333333333337</v>
      </c>
      <c r="X38" s="8">
        <f t="shared" si="26"/>
        <v>-729.16666666666663</v>
      </c>
      <c r="Y38" s="8">
        <f t="shared" si="26"/>
        <v>-916.66666666666663</v>
      </c>
      <c r="Z38" s="8">
        <f t="shared" si="26"/>
        <v>-520.83333333333337</v>
      </c>
      <c r="AA38" s="8">
        <f t="shared" si="26"/>
        <v>-541.66666666666663</v>
      </c>
      <c r="AB38" s="8">
        <f t="shared" si="26"/>
        <v>-375</v>
      </c>
      <c r="AC38" s="8">
        <f t="shared" si="26"/>
        <v>-541.66666666666663</v>
      </c>
      <c r="AD38" s="8">
        <f t="shared" si="26"/>
        <v>-375</v>
      </c>
      <c r="AE38" s="8">
        <f t="shared" si="26"/>
        <v>-83.333333333333329</v>
      </c>
      <c r="AF38" s="8">
        <f t="shared" si="26"/>
        <v>0</v>
      </c>
      <c r="AG38" s="8">
        <f t="shared" si="26"/>
        <v>0</v>
      </c>
      <c r="AH38" s="8">
        <f t="shared" si="26"/>
        <v>0</v>
      </c>
      <c r="AI38" s="8">
        <f t="shared" si="26"/>
        <v>0</v>
      </c>
      <c r="AJ38" s="8">
        <f t="shared" si="26"/>
        <v>0</v>
      </c>
      <c r="AK38" s="8">
        <f t="shared" si="26"/>
        <v>0</v>
      </c>
    </row>
    <row r="39" spans="1:37" s="9" customFormat="1" x14ac:dyDescent="0.2">
      <c r="A39" s="20" t="s">
        <v>25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s="9" customFormat="1" x14ac:dyDescent="0.2">
      <c r="A40" s="10"/>
    </row>
    <row r="41" spans="1:37" s="9" customFormat="1" x14ac:dyDescent="0.2">
      <c r="A41" s="7" t="s">
        <v>26</v>
      </c>
      <c r="B41" s="22">
        <f t="shared" ref="B41:N41" si="27">SUM(B36:B39)</f>
        <v>0</v>
      </c>
      <c r="C41" s="22">
        <f t="shared" si="27"/>
        <v>0</v>
      </c>
      <c r="D41" s="22">
        <f t="shared" si="27"/>
        <v>0</v>
      </c>
      <c r="E41" s="22">
        <f t="shared" si="27"/>
        <v>0</v>
      </c>
      <c r="F41" s="22">
        <f t="shared" si="27"/>
        <v>0</v>
      </c>
      <c r="G41" s="22">
        <f t="shared" si="27"/>
        <v>0</v>
      </c>
      <c r="H41" s="22">
        <f t="shared" si="27"/>
        <v>0</v>
      </c>
      <c r="I41" s="22">
        <f t="shared" si="27"/>
        <v>0</v>
      </c>
      <c r="J41" s="22">
        <f t="shared" si="27"/>
        <v>0</v>
      </c>
      <c r="K41" s="22">
        <f t="shared" si="27"/>
        <v>0</v>
      </c>
      <c r="L41" s="22">
        <f t="shared" si="27"/>
        <v>0</v>
      </c>
      <c r="M41" s="22">
        <f t="shared" si="27"/>
        <v>0</v>
      </c>
      <c r="N41" s="22">
        <f t="shared" si="27"/>
        <v>0</v>
      </c>
      <c r="O41" s="22">
        <f t="shared" ref="O41:AK41" si="28">SUM(O36:O39)</f>
        <v>0</v>
      </c>
      <c r="P41" s="22">
        <f t="shared" si="28"/>
        <v>0</v>
      </c>
      <c r="Q41" s="22">
        <f t="shared" si="28"/>
        <v>0</v>
      </c>
      <c r="R41" s="22">
        <f t="shared" si="28"/>
        <v>0</v>
      </c>
      <c r="S41" s="22">
        <f t="shared" si="28"/>
        <v>0</v>
      </c>
      <c r="T41" s="22">
        <f t="shared" si="28"/>
        <v>0</v>
      </c>
      <c r="U41" s="22">
        <f t="shared" si="28"/>
        <v>-208.33333333333334</v>
      </c>
      <c r="V41" s="22">
        <f t="shared" si="28"/>
        <v>-500</v>
      </c>
      <c r="W41" s="22">
        <f t="shared" si="28"/>
        <v>-833.33333333333337</v>
      </c>
      <c r="X41" s="22">
        <f t="shared" si="28"/>
        <v>-729.16666666666663</v>
      </c>
      <c r="Y41" s="22">
        <f t="shared" si="28"/>
        <v>-916.66666666666663</v>
      </c>
      <c r="Z41" s="22">
        <f t="shared" si="28"/>
        <v>-520.83333333333337</v>
      </c>
      <c r="AA41" s="22">
        <f t="shared" si="28"/>
        <v>-541.66666666666663</v>
      </c>
      <c r="AB41" s="22">
        <f t="shared" si="28"/>
        <v>-375</v>
      </c>
      <c r="AC41" s="22">
        <f t="shared" si="28"/>
        <v>-541.66666666666663</v>
      </c>
      <c r="AD41" s="22">
        <f t="shared" si="28"/>
        <v>-375</v>
      </c>
      <c r="AE41" s="22">
        <f t="shared" si="28"/>
        <v>-83.333333333333329</v>
      </c>
      <c r="AF41" s="22">
        <f t="shared" si="28"/>
        <v>0</v>
      </c>
      <c r="AG41" s="22">
        <f t="shared" si="28"/>
        <v>0</v>
      </c>
      <c r="AH41" s="22">
        <f t="shared" si="28"/>
        <v>0</v>
      </c>
      <c r="AI41" s="22">
        <f t="shared" si="28"/>
        <v>0</v>
      </c>
      <c r="AJ41" s="22">
        <f t="shared" si="28"/>
        <v>0</v>
      </c>
      <c r="AK41" s="22">
        <f t="shared" si="28"/>
        <v>0</v>
      </c>
    </row>
    <row r="42" spans="1:37" s="9" customForma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3" spans="1:37" s="9" customFormat="1" ht="15" thickBot="1" x14ac:dyDescent="0.25">
      <c r="A43" s="7" t="s">
        <v>27</v>
      </c>
      <c r="B43" s="29">
        <f t="shared" ref="B43:AK43" si="29">B32+B41</f>
        <v>74000</v>
      </c>
      <c r="C43" s="29">
        <f t="shared" si="29"/>
        <v>14000</v>
      </c>
      <c r="D43" s="29">
        <f t="shared" si="29"/>
        <v>22000</v>
      </c>
      <c r="E43" s="29">
        <f t="shared" si="29"/>
        <v>-6000</v>
      </c>
      <c r="F43" s="29">
        <f t="shared" si="29"/>
        <v>54000</v>
      </c>
      <c r="G43" s="29">
        <f t="shared" si="29"/>
        <v>48000</v>
      </c>
      <c r="H43" s="29">
        <f t="shared" si="29"/>
        <v>-12000</v>
      </c>
      <c r="I43" s="29">
        <f t="shared" si="29"/>
        <v>23000</v>
      </c>
      <c r="J43" s="29">
        <f t="shared" si="29"/>
        <v>30000</v>
      </c>
      <c r="K43" s="29">
        <f t="shared" si="29"/>
        <v>49000</v>
      </c>
      <c r="L43" s="29">
        <f t="shared" si="29"/>
        <v>-14000</v>
      </c>
      <c r="M43" s="29">
        <f t="shared" si="29"/>
        <v>50000</v>
      </c>
      <c r="N43" s="29">
        <f t="shared" si="29"/>
        <v>83000</v>
      </c>
      <c r="O43" s="29">
        <f t="shared" si="29"/>
        <v>35000</v>
      </c>
      <c r="P43" s="29">
        <f t="shared" si="29"/>
        <v>-86410</v>
      </c>
      <c r="Q43" s="29">
        <f t="shared" si="29"/>
        <v>-70910</v>
      </c>
      <c r="R43" s="29">
        <f t="shared" si="29"/>
        <v>-200510</v>
      </c>
      <c r="S43" s="29">
        <f t="shared" si="29"/>
        <v>-59910</v>
      </c>
      <c r="T43" s="29">
        <f t="shared" si="29"/>
        <v>-59910</v>
      </c>
      <c r="U43" s="29">
        <f t="shared" si="29"/>
        <v>-38618.333333333336</v>
      </c>
      <c r="V43" s="29">
        <f t="shared" si="29"/>
        <v>-43910</v>
      </c>
      <c r="W43" s="29">
        <f t="shared" si="29"/>
        <v>-21743.333333333332</v>
      </c>
      <c r="X43" s="29">
        <f t="shared" si="29"/>
        <v>-21639.166666666668</v>
      </c>
      <c r="Y43" s="29">
        <f t="shared" si="29"/>
        <v>2173.3333333333335</v>
      </c>
      <c r="Z43" s="29">
        <f t="shared" si="29"/>
        <v>2569.1666666666665</v>
      </c>
      <c r="AA43" s="29">
        <f t="shared" si="29"/>
        <v>26548.333333333332</v>
      </c>
      <c r="AB43" s="29">
        <f t="shared" si="29"/>
        <v>26715</v>
      </c>
      <c r="AC43" s="29">
        <f t="shared" si="29"/>
        <v>50548.333333333336</v>
      </c>
      <c r="AD43" s="29">
        <f t="shared" si="29"/>
        <v>50715</v>
      </c>
      <c r="AE43" s="29">
        <f t="shared" si="29"/>
        <v>51006.666666666664</v>
      </c>
      <c r="AF43" s="29">
        <f t="shared" si="29"/>
        <v>51090</v>
      </c>
      <c r="AG43" s="29">
        <f t="shared" si="29"/>
        <v>51090</v>
      </c>
      <c r="AH43" s="29">
        <f t="shared" si="29"/>
        <v>51090</v>
      </c>
      <c r="AI43" s="29">
        <f t="shared" si="29"/>
        <v>51090</v>
      </c>
      <c r="AJ43" s="29">
        <f t="shared" si="29"/>
        <v>51090</v>
      </c>
      <c r="AK43" s="29">
        <f t="shared" si="29"/>
        <v>51090</v>
      </c>
    </row>
    <row r="44" spans="1:37" ht="14.25" customHeight="1" thickTop="1" x14ac:dyDescent="0.2">
      <c r="A44" s="23" t="s">
        <v>28</v>
      </c>
      <c r="B44" s="25">
        <f t="shared" ref="B44:I44" si="30">IFERROR(B43/B7,0)</f>
        <v>0.23052959501557632</v>
      </c>
      <c r="C44" s="25">
        <f t="shared" si="30"/>
        <v>5.6000000000000001E-2</v>
      </c>
      <c r="D44" s="25">
        <f t="shared" si="30"/>
        <v>8.461538461538462E-2</v>
      </c>
      <c r="E44" s="25">
        <f t="shared" si="30"/>
        <v>-2.3255813953488372E-2</v>
      </c>
      <c r="F44" s="25">
        <f t="shared" si="30"/>
        <v>0.17704918032786884</v>
      </c>
      <c r="G44" s="25">
        <f t="shared" si="30"/>
        <v>0.16438356164383561</v>
      </c>
      <c r="H44" s="25">
        <f t="shared" si="30"/>
        <v>-5.2401746724890827E-2</v>
      </c>
      <c r="I44" s="25">
        <f t="shared" si="30"/>
        <v>8.5185185185185183E-2</v>
      </c>
      <c r="J44" s="25">
        <f>IFERROR(J43/J7,0)</f>
        <v>0.12096774193548387</v>
      </c>
      <c r="K44" s="25">
        <f t="shared" ref="K44:AK44" si="31">IFERROR(K43/K7,0)</f>
        <v>0.18081180811808117</v>
      </c>
      <c r="L44" s="25">
        <f t="shared" si="31"/>
        <v>-5.7142857142857141E-2</v>
      </c>
      <c r="M44" s="25">
        <f t="shared" si="31"/>
        <v>0.16129032258064516</v>
      </c>
      <c r="N44" s="25">
        <f t="shared" si="31"/>
        <v>0.22739726027397261</v>
      </c>
      <c r="O44" s="25">
        <f t="shared" si="31"/>
        <v>0.12280701754385964</v>
      </c>
      <c r="P44" s="25">
        <f t="shared" si="31"/>
        <v>-0.57606666666666662</v>
      </c>
      <c r="Q44" s="25">
        <f t="shared" si="31"/>
        <v>-0.47273333333333334</v>
      </c>
      <c r="R44" s="25">
        <f t="shared" si="31"/>
        <v>-13.367333333333333</v>
      </c>
      <c r="S44" s="25">
        <f t="shared" si="31"/>
        <v>-0.34234285714285712</v>
      </c>
      <c r="T44" s="25">
        <f t="shared" si="31"/>
        <v>-0.34234285714285712</v>
      </c>
      <c r="U44" s="25">
        <f t="shared" si="31"/>
        <v>-0.19309166666666669</v>
      </c>
      <c r="V44" s="25">
        <f t="shared" si="31"/>
        <v>-0.21955</v>
      </c>
      <c r="W44" s="25">
        <f t="shared" si="31"/>
        <v>-9.6637037037037035E-2</v>
      </c>
      <c r="X44" s="25">
        <f t="shared" si="31"/>
        <v>-9.6174074074074078E-2</v>
      </c>
      <c r="Y44" s="25">
        <f t="shared" si="31"/>
        <v>8.6933333333333342E-3</v>
      </c>
      <c r="Z44" s="25">
        <f t="shared" si="31"/>
        <v>1.0276666666666667E-2</v>
      </c>
      <c r="AA44" s="25">
        <f t="shared" si="31"/>
        <v>9.6539393939393939E-2</v>
      </c>
      <c r="AB44" s="25">
        <f t="shared" si="31"/>
        <v>9.7145454545454549E-2</v>
      </c>
      <c r="AC44" s="25">
        <f t="shared" si="31"/>
        <v>0.16849444444444445</v>
      </c>
      <c r="AD44" s="25">
        <f t="shared" si="31"/>
        <v>0.16905000000000001</v>
      </c>
      <c r="AE44" s="25">
        <f t="shared" si="31"/>
        <v>0.17002222222222221</v>
      </c>
      <c r="AF44" s="25">
        <f t="shared" si="31"/>
        <v>0.17030000000000001</v>
      </c>
      <c r="AG44" s="25">
        <f t="shared" si="31"/>
        <v>0.17030000000000001</v>
      </c>
      <c r="AH44" s="25">
        <f t="shared" si="31"/>
        <v>0.17030000000000001</v>
      </c>
      <c r="AI44" s="25">
        <f t="shared" si="31"/>
        <v>0.17030000000000001</v>
      </c>
      <c r="AJ44" s="25">
        <f t="shared" si="31"/>
        <v>0.17030000000000001</v>
      </c>
      <c r="AK44" s="25">
        <f t="shared" si="31"/>
        <v>0.17030000000000001</v>
      </c>
    </row>
    <row r="45" spans="1:37" s="9" customFormat="1" ht="13.5" customHeight="1" x14ac:dyDescent="0.2">
      <c r="A45" s="30" t="s">
        <v>29</v>
      </c>
      <c r="M45" s="9">
        <f>SUM(B43:M43)</f>
        <v>332000</v>
      </c>
      <c r="N45" s="9">
        <f t="shared" ref="N45:AK45" si="32">SUM(C43:N43)</f>
        <v>341000</v>
      </c>
      <c r="O45" s="9">
        <f t="shared" si="32"/>
        <v>362000</v>
      </c>
      <c r="P45" s="9">
        <f t="shared" si="32"/>
        <v>253590</v>
      </c>
      <c r="Q45" s="9">
        <f t="shared" si="32"/>
        <v>188680</v>
      </c>
      <c r="R45" s="9">
        <f t="shared" si="32"/>
        <v>-65830</v>
      </c>
      <c r="S45" s="9">
        <f t="shared" si="32"/>
        <v>-173740</v>
      </c>
      <c r="T45" s="9">
        <f t="shared" si="32"/>
        <v>-221650</v>
      </c>
      <c r="U45" s="9">
        <f t="shared" si="32"/>
        <v>-283268.33333333331</v>
      </c>
      <c r="V45" s="9">
        <f t="shared" si="32"/>
        <v>-357178.33333333331</v>
      </c>
      <c r="W45" s="9">
        <f t="shared" si="32"/>
        <v>-427921.66666666663</v>
      </c>
      <c r="X45" s="9">
        <f t="shared" si="32"/>
        <v>-435560.83333333331</v>
      </c>
      <c r="Y45" s="9">
        <f t="shared" si="32"/>
        <v>-483387.5</v>
      </c>
      <c r="Z45" s="9">
        <f t="shared" si="32"/>
        <v>-563818.33333333326</v>
      </c>
      <c r="AA45" s="9">
        <f t="shared" si="32"/>
        <v>-572269.99999999988</v>
      </c>
      <c r="AB45" s="9">
        <f t="shared" si="32"/>
        <v>-459145</v>
      </c>
      <c r="AC45" s="9">
        <f t="shared" si="32"/>
        <v>-337686.66666666669</v>
      </c>
      <c r="AD45" s="9">
        <f t="shared" si="32"/>
        <v>-86461.666666666657</v>
      </c>
      <c r="AE45" s="9">
        <f t="shared" si="32"/>
        <v>24455.000000000007</v>
      </c>
      <c r="AF45" s="9">
        <f t="shared" si="32"/>
        <v>135455</v>
      </c>
      <c r="AG45" s="9">
        <f t="shared" si="32"/>
        <v>225163.33333333331</v>
      </c>
      <c r="AH45" s="9">
        <f t="shared" si="32"/>
        <v>320163.33333333337</v>
      </c>
      <c r="AI45" s="9">
        <f t="shared" si="32"/>
        <v>392996.66666666663</v>
      </c>
      <c r="AJ45" s="9">
        <f t="shared" si="32"/>
        <v>465725.83333333331</v>
      </c>
      <c r="AK45" s="9">
        <f t="shared" si="32"/>
        <v>514642.5</v>
      </c>
    </row>
    <row r="47" spans="1:37" x14ac:dyDescent="0.2">
      <c r="A47" s="31" t="s">
        <v>30</v>
      </c>
      <c r="B47" s="32">
        <f t="shared" ref="B47" si="33">IFERROR(B23/B7,0)</f>
        <v>2.8037383177570093E-2</v>
      </c>
      <c r="C47" s="32">
        <f t="shared" ref="C47:O47" si="34">IFERROR(C23/C7,0)</f>
        <v>0.04</v>
      </c>
      <c r="D47" s="32">
        <f t="shared" si="34"/>
        <v>3.4615384615384617E-2</v>
      </c>
      <c r="E47" s="32">
        <f t="shared" si="34"/>
        <v>0.11627906976744186</v>
      </c>
      <c r="F47" s="32">
        <f t="shared" si="34"/>
        <v>2.6229508196721311E-2</v>
      </c>
      <c r="G47" s="32">
        <f t="shared" si="34"/>
        <v>5.4794520547945202E-2</v>
      </c>
      <c r="H47" s="32">
        <f t="shared" si="34"/>
        <v>3.4934497816593885E-2</v>
      </c>
      <c r="I47" s="32">
        <f t="shared" si="34"/>
        <v>4.8148148148148148E-2</v>
      </c>
      <c r="J47" s="32">
        <f t="shared" si="34"/>
        <v>4.8387096774193547E-2</v>
      </c>
      <c r="K47" s="32">
        <f t="shared" si="34"/>
        <v>3.3210332103321034E-2</v>
      </c>
      <c r="L47" s="32">
        <f t="shared" si="34"/>
        <v>2.8571428571428571E-2</v>
      </c>
      <c r="M47" s="32">
        <f t="shared" si="34"/>
        <v>2.5806451612903226E-2</v>
      </c>
      <c r="N47" s="32">
        <f t="shared" si="34"/>
        <v>3.8356164383561646E-2</v>
      </c>
      <c r="O47" s="32">
        <f t="shared" si="34"/>
        <v>3.1578947368421054E-2</v>
      </c>
      <c r="P47" s="32">
        <f t="shared" ref="P47:AK47" si="35">P23/P7</f>
        <v>0.05</v>
      </c>
      <c r="Q47" s="32">
        <f t="shared" si="35"/>
        <v>1.6666666666666666E-2</v>
      </c>
      <c r="R47" s="32">
        <f t="shared" si="35"/>
        <v>0.16666666666666666</v>
      </c>
      <c r="S47" s="32">
        <f t="shared" si="35"/>
        <v>2.8571428571428571E-2</v>
      </c>
      <c r="T47" s="32">
        <f t="shared" si="35"/>
        <v>2.8571428571428571E-2</v>
      </c>
      <c r="U47" s="32">
        <f t="shared" si="35"/>
        <v>3.7499999999999999E-2</v>
      </c>
      <c r="V47" s="32">
        <f t="shared" si="35"/>
        <v>3.7499999999999999E-2</v>
      </c>
      <c r="W47" s="32">
        <f t="shared" si="35"/>
        <v>0.04</v>
      </c>
      <c r="X47" s="32">
        <f t="shared" si="35"/>
        <v>0.04</v>
      </c>
      <c r="Y47" s="32">
        <f t="shared" si="35"/>
        <v>3.5999999999999997E-2</v>
      </c>
      <c r="Z47" s="32">
        <f t="shared" si="35"/>
        <v>3.5999999999999997E-2</v>
      </c>
      <c r="AA47" s="32">
        <f t="shared" si="35"/>
        <v>3.272727272727273E-2</v>
      </c>
      <c r="AB47" s="32">
        <f t="shared" si="35"/>
        <v>3.272727272727273E-2</v>
      </c>
      <c r="AC47" s="32">
        <f t="shared" si="35"/>
        <v>0.03</v>
      </c>
      <c r="AD47" s="32">
        <f t="shared" si="35"/>
        <v>0.03</v>
      </c>
      <c r="AE47" s="32">
        <f t="shared" si="35"/>
        <v>0.03</v>
      </c>
      <c r="AF47" s="32">
        <f t="shared" si="35"/>
        <v>0.03</v>
      </c>
      <c r="AG47" s="32">
        <f t="shared" si="35"/>
        <v>0.03</v>
      </c>
      <c r="AH47" s="32">
        <f t="shared" si="35"/>
        <v>0.03</v>
      </c>
      <c r="AI47" s="32">
        <f t="shared" si="35"/>
        <v>0.03</v>
      </c>
      <c r="AJ47" s="32">
        <f t="shared" si="35"/>
        <v>0.03</v>
      </c>
      <c r="AK47" s="32">
        <f t="shared" si="35"/>
        <v>0.03</v>
      </c>
    </row>
    <row r="48" spans="1:37" x14ac:dyDescent="0.2">
      <c r="A48" s="33" t="s">
        <v>31</v>
      </c>
      <c r="B48" s="13">
        <f>IFERROR(B25/(B24+B14),0)</f>
        <v>0.20567375886524822</v>
      </c>
      <c r="C48" s="13">
        <f t="shared" ref="C48:O48" si="36">IFERROR(C25/(C24+C14),0)</f>
        <v>0.21212121212121213</v>
      </c>
      <c r="D48" s="13">
        <f t="shared" si="36"/>
        <v>0.19852941176470587</v>
      </c>
      <c r="E48" s="13">
        <f t="shared" si="36"/>
        <v>0.18367346938775511</v>
      </c>
      <c r="F48" s="13">
        <f t="shared" si="36"/>
        <v>0.20149253731343283</v>
      </c>
      <c r="G48" s="13">
        <f t="shared" si="36"/>
        <v>0.25547445255474455</v>
      </c>
      <c r="H48" s="13">
        <f t="shared" si="36"/>
        <v>0.18978102189781021</v>
      </c>
      <c r="I48" s="13">
        <f t="shared" si="36"/>
        <v>0.17419354838709677</v>
      </c>
      <c r="J48" s="13">
        <f t="shared" si="36"/>
        <v>0.19117647058823528</v>
      </c>
      <c r="K48" s="13">
        <f t="shared" si="36"/>
        <v>0.17518248175182483</v>
      </c>
      <c r="L48" s="13">
        <f t="shared" si="36"/>
        <v>0.18248175182481752</v>
      </c>
      <c r="M48" s="13">
        <f t="shared" si="36"/>
        <v>0.19424460431654678</v>
      </c>
      <c r="N48" s="13">
        <f t="shared" si="36"/>
        <v>0.21341463414634146</v>
      </c>
      <c r="O48" s="13">
        <f t="shared" si="36"/>
        <v>0.19565217391304349</v>
      </c>
      <c r="P48" s="34">
        <v>0.19</v>
      </c>
      <c r="Q48" s="34">
        <v>0.19</v>
      </c>
      <c r="R48" s="34">
        <v>0.19</v>
      </c>
      <c r="S48" s="34">
        <v>0.19</v>
      </c>
      <c r="T48" s="34">
        <v>0.19</v>
      </c>
      <c r="U48" s="34">
        <v>0.19</v>
      </c>
      <c r="V48" s="34">
        <v>0.19</v>
      </c>
      <c r="W48" s="34">
        <v>0.19</v>
      </c>
      <c r="X48" s="34">
        <v>0.19</v>
      </c>
      <c r="Y48" s="34">
        <v>0.19</v>
      </c>
      <c r="Z48" s="34">
        <v>0.19</v>
      </c>
      <c r="AA48" s="34">
        <v>0.19</v>
      </c>
      <c r="AB48" s="34">
        <v>0.19</v>
      </c>
      <c r="AC48" s="34">
        <v>0.19</v>
      </c>
      <c r="AD48" s="34">
        <v>0.19</v>
      </c>
      <c r="AE48" s="34">
        <v>0.19</v>
      </c>
      <c r="AF48" s="34">
        <v>0.19</v>
      </c>
      <c r="AG48" s="34">
        <v>0.19</v>
      </c>
      <c r="AH48" s="34">
        <v>0.19</v>
      </c>
      <c r="AI48" s="34">
        <v>0.19</v>
      </c>
      <c r="AJ48" s="34">
        <v>0.19</v>
      </c>
      <c r="AK48" s="34">
        <v>0.19</v>
      </c>
    </row>
    <row r="49" spans="1:37" x14ac:dyDescent="0.2">
      <c r="A49" s="31" t="s">
        <v>32</v>
      </c>
      <c r="B49" s="13">
        <f t="shared" ref="B49:AK49" si="37">IFERROR(B26/B11,0)</f>
        <v>0.14469453376205788</v>
      </c>
      <c r="C49" s="13">
        <f t="shared" ref="C49:O49" si="38">IFERROR(C26/C11,0)</f>
        <v>0.14102564102564102</v>
      </c>
      <c r="D49" s="13">
        <f t="shared" si="38"/>
        <v>0.14227642276422764</v>
      </c>
      <c r="E49" s="13">
        <f t="shared" si="38"/>
        <v>0.16015625</v>
      </c>
      <c r="F49" s="13">
        <f t="shared" si="38"/>
        <v>0.1619718309859155</v>
      </c>
      <c r="G49" s="13">
        <f t="shared" si="38"/>
        <v>9.3189964157706098E-2</v>
      </c>
      <c r="H49" s="13">
        <f t="shared" si="38"/>
        <v>0.1889400921658986</v>
      </c>
      <c r="I49" s="13">
        <f t="shared" si="38"/>
        <v>0.10227272727272728</v>
      </c>
      <c r="J49" s="13">
        <f t="shared" si="38"/>
        <v>7.1129707112970716E-2</v>
      </c>
      <c r="K49" s="13">
        <f t="shared" si="38"/>
        <v>0.11851851851851852</v>
      </c>
      <c r="L49" s="13">
        <f t="shared" si="38"/>
        <v>0.23451327433628319</v>
      </c>
      <c r="M49" s="13">
        <f t="shared" si="38"/>
        <v>0.14285714285714285</v>
      </c>
      <c r="N49" s="13">
        <f t="shared" si="38"/>
        <v>0.11634349030470914</v>
      </c>
      <c r="O49" s="13">
        <f t="shared" si="38"/>
        <v>0.14705882352941177</v>
      </c>
      <c r="P49" s="13">
        <f t="shared" si="37"/>
        <v>0.24305555555555555</v>
      </c>
      <c r="Q49" s="13">
        <f t="shared" si="37"/>
        <v>0.20833333333333334</v>
      </c>
      <c r="R49" s="13">
        <f t="shared" si="37"/>
        <v>2.0833333333333335</v>
      </c>
      <c r="S49" s="13">
        <f t="shared" si="37"/>
        <v>0.20833333333333334</v>
      </c>
      <c r="T49" s="13">
        <f t="shared" si="37"/>
        <v>0.20833333333333334</v>
      </c>
      <c r="U49" s="13">
        <f t="shared" si="37"/>
        <v>0.18229166666666666</v>
      </c>
      <c r="V49" s="13">
        <f t="shared" si="37"/>
        <v>0.20833333333333334</v>
      </c>
      <c r="W49" s="13">
        <f t="shared" si="37"/>
        <v>0.18518518518518517</v>
      </c>
      <c r="X49" s="13">
        <f t="shared" si="37"/>
        <v>0.18518518518518517</v>
      </c>
      <c r="Y49" s="13">
        <f t="shared" si="37"/>
        <v>0.16666666666666666</v>
      </c>
      <c r="Z49" s="13">
        <f t="shared" si="37"/>
        <v>0.16666666666666666</v>
      </c>
      <c r="AA49" s="13">
        <f t="shared" si="37"/>
        <v>0.15151515151515152</v>
      </c>
      <c r="AB49" s="13">
        <f t="shared" si="37"/>
        <v>0.15151515151515152</v>
      </c>
      <c r="AC49" s="13">
        <f t="shared" si="37"/>
        <v>0.1388888888888889</v>
      </c>
      <c r="AD49" s="13">
        <f t="shared" si="37"/>
        <v>0.1388888888888889</v>
      </c>
      <c r="AE49" s="13">
        <f t="shared" si="37"/>
        <v>0.1388888888888889</v>
      </c>
      <c r="AF49" s="13">
        <f t="shared" si="37"/>
        <v>0.1388888888888889</v>
      </c>
      <c r="AG49" s="13">
        <f t="shared" si="37"/>
        <v>0.1388888888888889</v>
      </c>
      <c r="AH49" s="13">
        <f t="shared" si="37"/>
        <v>0.1388888888888889</v>
      </c>
      <c r="AI49" s="13">
        <f t="shared" si="37"/>
        <v>0.1388888888888889</v>
      </c>
      <c r="AJ49" s="13">
        <f t="shared" si="37"/>
        <v>0.1388888888888889</v>
      </c>
      <c r="AK49" s="13">
        <f t="shared" si="37"/>
        <v>0.1388888888888889</v>
      </c>
    </row>
    <row r="52" spans="1:37" x14ac:dyDescent="0.2">
      <c r="A52" s="38" t="s">
        <v>72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37" x14ac:dyDescent="0.2">
      <c r="A53" s="38" t="s">
        <v>86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37" s="43" customFormat="1" x14ac:dyDescent="0.2">
      <c r="A54" s="43" t="s">
        <v>87</v>
      </c>
      <c r="B54" s="49">
        <v>47.352775414638366</v>
      </c>
      <c r="C54" s="49">
        <v>54.72440739639277</v>
      </c>
      <c r="D54" s="49">
        <v>49.787942215088286</v>
      </c>
      <c r="E54" s="49">
        <v>56.725504079697082</v>
      </c>
      <c r="F54" s="49">
        <v>40.267284998080285</v>
      </c>
      <c r="G54" s="49">
        <v>52.780444392285396</v>
      </c>
      <c r="H54" s="49">
        <v>55.406905140148346</v>
      </c>
      <c r="I54" s="49">
        <v>47.076547802582851</v>
      </c>
      <c r="J54" s="49">
        <v>38.154222363545898</v>
      </c>
      <c r="K54" s="49">
        <v>46.785683794991186</v>
      </c>
      <c r="L54" s="49">
        <v>43.855798517151072</v>
      </c>
      <c r="M54" s="49">
        <v>44.021224643125464</v>
      </c>
      <c r="N54" s="49">
        <v>34.503803302530841</v>
      </c>
      <c r="O54" s="49">
        <v>45</v>
      </c>
      <c r="P54" s="44">
        <v>60</v>
      </c>
      <c r="Q54" s="44">
        <v>60</v>
      </c>
      <c r="R54" s="44">
        <v>60</v>
      </c>
      <c r="S54" s="44">
        <v>60</v>
      </c>
      <c r="T54" s="44">
        <v>60</v>
      </c>
      <c r="U54" s="44">
        <v>60</v>
      </c>
      <c r="V54" s="44">
        <v>60</v>
      </c>
      <c r="W54" s="44">
        <v>60</v>
      </c>
      <c r="X54" s="44">
        <v>60</v>
      </c>
      <c r="Y54" s="44">
        <v>60</v>
      </c>
      <c r="Z54" s="44">
        <v>50</v>
      </c>
      <c r="AA54" s="44">
        <v>50</v>
      </c>
      <c r="AB54" s="44">
        <v>50</v>
      </c>
      <c r="AC54" s="44">
        <v>50</v>
      </c>
      <c r="AD54" s="44">
        <v>50</v>
      </c>
      <c r="AE54" s="44">
        <v>50</v>
      </c>
      <c r="AF54" s="44">
        <v>50</v>
      </c>
      <c r="AG54" s="44">
        <v>50</v>
      </c>
      <c r="AH54" s="44">
        <v>50</v>
      </c>
      <c r="AI54" s="44">
        <v>50</v>
      </c>
      <c r="AJ54" s="44">
        <v>50</v>
      </c>
      <c r="AK54" s="44">
        <v>50</v>
      </c>
    </row>
    <row r="55" spans="1:37" s="43" customFormat="1" x14ac:dyDescent="0.2">
      <c r="A55" s="43" t="s">
        <v>88</v>
      </c>
      <c r="B55" s="49">
        <f>B64/(B9/30)</f>
        <v>0</v>
      </c>
      <c r="C55" s="49">
        <f t="shared" ref="C55:P55" si="39">C64/(C9/30)</f>
        <v>0</v>
      </c>
      <c r="D55" s="49">
        <f t="shared" si="39"/>
        <v>0</v>
      </c>
      <c r="E55" s="49">
        <f t="shared" si="39"/>
        <v>0</v>
      </c>
      <c r="F55" s="49">
        <f t="shared" si="39"/>
        <v>0</v>
      </c>
      <c r="G55" s="49">
        <f t="shared" si="39"/>
        <v>0</v>
      </c>
      <c r="H55" s="49">
        <f t="shared" si="39"/>
        <v>0</v>
      </c>
      <c r="I55" s="49">
        <f t="shared" si="39"/>
        <v>0</v>
      </c>
      <c r="J55" s="49">
        <f t="shared" si="39"/>
        <v>0</v>
      </c>
      <c r="K55" s="49">
        <f t="shared" si="39"/>
        <v>0</v>
      </c>
      <c r="L55" s="49">
        <f t="shared" si="39"/>
        <v>0</v>
      </c>
      <c r="M55" s="49">
        <f t="shared" si="39"/>
        <v>0</v>
      </c>
      <c r="N55" s="49">
        <f t="shared" si="39"/>
        <v>0</v>
      </c>
      <c r="O55" s="49">
        <f t="shared" si="39"/>
        <v>0</v>
      </c>
      <c r="P55" s="43">
        <f t="shared" si="39"/>
        <v>0</v>
      </c>
      <c r="Q55" s="43">
        <f t="shared" ref="Q55:AK55" si="40">Q64/(Q9/30)</f>
        <v>0</v>
      </c>
      <c r="R55" s="43">
        <f t="shared" si="40"/>
        <v>0</v>
      </c>
      <c r="S55" s="43">
        <f t="shared" si="40"/>
        <v>0</v>
      </c>
      <c r="T55" s="43">
        <f t="shared" si="40"/>
        <v>0</v>
      </c>
      <c r="U55" s="43">
        <f t="shared" si="40"/>
        <v>0</v>
      </c>
      <c r="V55" s="43">
        <f t="shared" si="40"/>
        <v>0</v>
      </c>
      <c r="W55" s="43">
        <f t="shared" si="40"/>
        <v>0</v>
      </c>
      <c r="X55" s="43">
        <f t="shared" si="40"/>
        <v>0</v>
      </c>
      <c r="Y55" s="43">
        <f t="shared" si="40"/>
        <v>0</v>
      </c>
      <c r="Z55" s="43">
        <f t="shared" si="40"/>
        <v>0</v>
      </c>
      <c r="AA55" s="43">
        <f t="shared" si="40"/>
        <v>0</v>
      </c>
      <c r="AB55" s="43">
        <f t="shared" si="40"/>
        <v>0</v>
      </c>
      <c r="AC55" s="43">
        <f t="shared" si="40"/>
        <v>0</v>
      </c>
      <c r="AD55" s="43">
        <f t="shared" si="40"/>
        <v>0</v>
      </c>
      <c r="AE55" s="43">
        <f t="shared" si="40"/>
        <v>0</v>
      </c>
      <c r="AF55" s="43">
        <f t="shared" si="40"/>
        <v>0</v>
      </c>
      <c r="AG55" s="43">
        <f t="shared" si="40"/>
        <v>0</v>
      </c>
      <c r="AH55" s="43">
        <f t="shared" si="40"/>
        <v>0</v>
      </c>
      <c r="AI55" s="43">
        <f t="shared" si="40"/>
        <v>0</v>
      </c>
      <c r="AJ55" s="43">
        <f t="shared" si="40"/>
        <v>0</v>
      </c>
      <c r="AK55" s="43">
        <f t="shared" si="40"/>
        <v>0</v>
      </c>
    </row>
    <row r="56" spans="1:37" s="43" customFormat="1" x14ac:dyDescent="0.2">
      <c r="A56" s="43" t="s">
        <v>89</v>
      </c>
      <c r="B56" s="49">
        <f>-B66/(B9/30)</f>
        <v>38.350230000000003</v>
      </c>
      <c r="C56" s="49">
        <f t="shared" ref="C56:O56" si="41">-C66/(C9/30)</f>
        <v>-7.262999999999999</v>
      </c>
      <c r="D56" s="49">
        <f t="shared" si="41"/>
        <v>-21.461121428571428</v>
      </c>
      <c r="E56" s="49">
        <f t="shared" si="41"/>
        <v>-196.65824999999998</v>
      </c>
      <c r="F56" s="49">
        <f t="shared" si="41"/>
        <v>-15.143585714285715</v>
      </c>
      <c r="G56" s="49">
        <f t="shared" si="41"/>
        <v>-15.502292307692308</v>
      </c>
      <c r="H56" s="49">
        <f t="shared" si="41"/>
        <v>6.9093249999999999</v>
      </c>
      <c r="I56" s="49">
        <f t="shared" si="41"/>
        <v>-46.354700000000001</v>
      </c>
      <c r="J56" s="49">
        <f t="shared" si="41"/>
        <v>-29.508766666666663</v>
      </c>
      <c r="K56" s="49">
        <f t="shared" si="41"/>
        <v>331.41689999999994</v>
      </c>
      <c r="L56" s="49">
        <f t="shared" si="41"/>
        <v>17.366921052631575</v>
      </c>
      <c r="M56" s="49">
        <f t="shared" si="41"/>
        <v>27.140686956521741</v>
      </c>
      <c r="N56" s="49">
        <f t="shared" si="41"/>
        <v>46.820099999999996</v>
      </c>
      <c r="O56" s="49">
        <f t="shared" si="41"/>
        <v>17.136923076923079</v>
      </c>
      <c r="P56" s="44">
        <v>7</v>
      </c>
      <c r="Q56" s="44">
        <v>7</v>
      </c>
      <c r="R56" s="44">
        <v>7</v>
      </c>
      <c r="S56" s="44">
        <v>7</v>
      </c>
      <c r="T56" s="44">
        <v>7</v>
      </c>
      <c r="U56" s="44">
        <v>7</v>
      </c>
      <c r="V56" s="44">
        <v>7</v>
      </c>
      <c r="W56" s="44">
        <v>7</v>
      </c>
      <c r="X56" s="44">
        <v>7</v>
      </c>
      <c r="Y56" s="44">
        <v>7</v>
      </c>
      <c r="Z56" s="44">
        <v>7</v>
      </c>
      <c r="AA56" s="44">
        <v>7</v>
      </c>
      <c r="AB56" s="44">
        <v>7</v>
      </c>
      <c r="AC56" s="44">
        <v>7</v>
      </c>
      <c r="AD56" s="44">
        <v>7</v>
      </c>
      <c r="AE56" s="44">
        <v>7</v>
      </c>
      <c r="AF56" s="44">
        <v>7</v>
      </c>
      <c r="AG56" s="44">
        <v>7</v>
      </c>
      <c r="AH56" s="44">
        <v>7</v>
      </c>
      <c r="AI56" s="44">
        <v>7</v>
      </c>
      <c r="AJ56" s="44">
        <v>7</v>
      </c>
      <c r="AK56" s="44">
        <v>7</v>
      </c>
    </row>
    <row r="57" spans="1:37" s="43" customFormat="1" x14ac:dyDescent="0.2">
      <c r="A57" s="43" t="s">
        <v>90</v>
      </c>
      <c r="B57" s="49">
        <f>-B67/(B7/30)</f>
        <v>0</v>
      </c>
      <c r="C57" s="49">
        <f t="shared" ref="C57:O57" si="42">-C67/(C7/30)</f>
        <v>0</v>
      </c>
      <c r="D57" s="49">
        <f t="shared" si="42"/>
        <v>0</v>
      </c>
      <c r="E57" s="49">
        <f t="shared" si="42"/>
        <v>0</v>
      </c>
      <c r="F57" s="49">
        <f t="shared" si="42"/>
        <v>0</v>
      </c>
      <c r="G57" s="49">
        <f t="shared" si="42"/>
        <v>0</v>
      </c>
      <c r="H57" s="49">
        <f t="shared" si="42"/>
        <v>0</v>
      </c>
      <c r="I57" s="49">
        <f t="shared" si="42"/>
        <v>0</v>
      </c>
      <c r="J57" s="49">
        <f t="shared" si="42"/>
        <v>0</v>
      </c>
      <c r="K57" s="49">
        <f t="shared" si="42"/>
        <v>0</v>
      </c>
      <c r="L57" s="49">
        <f t="shared" si="42"/>
        <v>0</v>
      </c>
      <c r="M57" s="49">
        <f t="shared" si="42"/>
        <v>0</v>
      </c>
      <c r="N57" s="49">
        <f t="shared" si="42"/>
        <v>0</v>
      </c>
      <c r="O57" s="49">
        <f t="shared" si="42"/>
        <v>0</v>
      </c>
      <c r="P57" s="44">
        <f>+D57</f>
        <v>0</v>
      </c>
      <c r="Q57" s="44">
        <f t="shared" ref="Q57:AK57" si="43">+E57</f>
        <v>0</v>
      </c>
      <c r="R57" s="44">
        <f t="shared" si="43"/>
        <v>0</v>
      </c>
      <c r="S57" s="44">
        <f t="shared" si="43"/>
        <v>0</v>
      </c>
      <c r="T57" s="44">
        <f t="shared" si="43"/>
        <v>0</v>
      </c>
      <c r="U57" s="44">
        <f t="shared" si="43"/>
        <v>0</v>
      </c>
      <c r="V57" s="44">
        <f t="shared" si="43"/>
        <v>0</v>
      </c>
      <c r="W57" s="44">
        <f t="shared" si="43"/>
        <v>0</v>
      </c>
      <c r="X57" s="44">
        <f t="shared" si="43"/>
        <v>0</v>
      </c>
      <c r="Y57" s="44">
        <f t="shared" si="43"/>
        <v>0</v>
      </c>
      <c r="Z57" s="44">
        <f t="shared" si="43"/>
        <v>0</v>
      </c>
      <c r="AA57" s="44">
        <f t="shared" si="43"/>
        <v>0</v>
      </c>
      <c r="AB57" s="44">
        <f t="shared" si="43"/>
        <v>0</v>
      </c>
      <c r="AC57" s="44">
        <f t="shared" si="43"/>
        <v>0</v>
      </c>
      <c r="AD57" s="44">
        <f t="shared" si="43"/>
        <v>0</v>
      </c>
      <c r="AE57" s="44">
        <f t="shared" si="43"/>
        <v>0</v>
      </c>
      <c r="AF57" s="44">
        <f t="shared" si="43"/>
        <v>0</v>
      </c>
      <c r="AG57" s="44">
        <f t="shared" si="43"/>
        <v>0</v>
      </c>
      <c r="AH57" s="44">
        <f t="shared" si="43"/>
        <v>0</v>
      </c>
      <c r="AI57" s="44">
        <f t="shared" si="43"/>
        <v>0</v>
      </c>
      <c r="AJ57" s="44">
        <f t="shared" si="43"/>
        <v>0</v>
      </c>
      <c r="AK57" s="44">
        <f t="shared" si="43"/>
        <v>0</v>
      </c>
    </row>
    <row r="58" spans="1:37" s="49" customFormat="1" x14ac:dyDescent="0.2"/>
    <row r="59" spans="1:37" x14ac:dyDescent="0.2">
      <c r="A59" s="52" t="s">
        <v>96</v>
      </c>
      <c r="B59" s="53">
        <f t="shared" ref="B59" si="44">B62/(B7*12)</f>
        <v>5.6969753374870195E-2</v>
      </c>
      <c r="C59" s="53">
        <f t="shared" ref="C59" si="45">C62/(C7*12)</f>
        <v>0.11307986666666665</v>
      </c>
      <c r="D59" s="53">
        <f t="shared" ref="D59" si="46">D62/(D7*12)</f>
        <v>9.6074458333333335E-2</v>
      </c>
      <c r="E59" s="53">
        <f t="shared" ref="E59" si="47">E62/(E7*12)</f>
        <v>0.13145912467700258</v>
      </c>
      <c r="F59" s="53">
        <f t="shared" ref="F59" si="48">F62/(F7*12)</f>
        <v>8.3064060109289614E-2</v>
      </c>
      <c r="G59" s="53">
        <f t="shared" ref="G59" si="49">G62/(G7*12)</f>
        <v>0.12467651255707764</v>
      </c>
      <c r="H59" s="53">
        <f t="shared" ref="H59" si="50">H62/(H7*12)</f>
        <v>0.15180110989810772</v>
      </c>
      <c r="I59" s="53">
        <f t="shared" ref="I59:N59" si="51">I62/(I7*12)</f>
        <v>9.2645802469135813E-2</v>
      </c>
      <c r="J59" s="53">
        <f t="shared" si="51"/>
        <v>8.562947580645161E-2</v>
      </c>
      <c r="K59" s="53">
        <f t="shared" si="51"/>
        <v>9.9297770602706031E-2</v>
      </c>
      <c r="L59" s="53">
        <f t="shared" si="51"/>
        <v>8.3897231292517027E-2</v>
      </c>
      <c r="M59" s="53">
        <f t="shared" si="51"/>
        <v>6.808537365591398E-2</v>
      </c>
      <c r="N59" s="53">
        <f t="shared" si="51"/>
        <v>5.6464979452054788E-2</v>
      </c>
      <c r="O59" s="53">
        <f>O62/(O7*12)</f>
        <v>0.10106406432748537</v>
      </c>
      <c r="P59" s="53">
        <f t="shared" ref="P59:AK59" si="52">P62/(P7*12)</f>
        <v>8.6547988888888885E-2</v>
      </c>
      <c r="Q59" s="53">
        <f t="shared" si="52"/>
        <v>0.10769872777777779</v>
      </c>
      <c r="R59" s="53">
        <f t="shared" si="52"/>
        <v>-0.35096349999999993</v>
      </c>
      <c r="S59" s="53">
        <f t="shared" si="52"/>
        <v>0.1164155507936508</v>
      </c>
      <c r="T59" s="53">
        <f t="shared" si="52"/>
        <v>0.13254258412698414</v>
      </c>
      <c r="U59" s="53">
        <f t="shared" si="52"/>
        <v>0.12029762222222222</v>
      </c>
      <c r="V59" s="53">
        <f t="shared" si="52"/>
        <v>0.13123600138888888</v>
      </c>
      <c r="W59" s="53">
        <f t="shared" si="52"/>
        <v>0.14000878148148149</v>
      </c>
      <c r="X59" s="53">
        <f t="shared" si="52"/>
        <v>0.12179402962962964</v>
      </c>
      <c r="Y59" s="53">
        <f t="shared" si="52"/>
        <v>0.12157709555555558</v>
      </c>
      <c r="Z59" s="53">
        <f t="shared" si="52"/>
        <v>9.3282144444444451E-2</v>
      </c>
      <c r="AA59" s="53">
        <f t="shared" si="52"/>
        <v>9.7357505050505028E-2</v>
      </c>
      <c r="AB59" s="53">
        <f t="shared" si="52"/>
        <v>9.4834256565656555E-2</v>
      </c>
      <c r="AC59" s="53">
        <f t="shared" si="52"/>
        <v>0.10901603055555556</v>
      </c>
      <c r="AD59" s="53">
        <f t="shared" si="52"/>
        <v>0.11226849166666666</v>
      </c>
      <c r="AE59" s="53">
        <f t="shared" si="52"/>
        <v>0.10925166388888889</v>
      </c>
      <c r="AF59" s="53">
        <f t="shared" si="52"/>
        <v>0.1186591</v>
      </c>
      <c r="AG59" s="53">
        <f t="shared" si="52"/>
        <v>0.10771693333333333</v>
      </c>
      <c r="AH59" s="53">
        <f t="shared" si="52"/>
        <v>0.11500918611111112</v>
      </c>
      <c r="AI59" s="53">
        <f t="shared" si="52"/>
        <v>0.11870103055555556</v>
      </c>
      <c r="AJ59" s="53">
        <f t="shared" si="52"/>
        <v>0.10503996666666666</v>
      </c>
      <c r="AK59" s="53">
        <f t="shared" si="52"/>
        <v>0.10118461666666667</v>
      </c>
    </row>
    <row r="60" spans="1:37" x14ac:dyDescent="0.2">
      <c r="A60" s="52" t="s">
        <v>98</v>
      </c>
      <c r="B60" s="53"/>
      <c r="C60" s="54">
        <f t="shared" ref="C60:N60" si="53">-(C62-B62)</f>
        <v>-119792.10999999999</v>
      </c>
      <c r="D60" s="54">
        <f t="shared" si="53"/>
        <v>39487.289999999979</v>
      </c>
      <c r="E60" s="54">
        <f t="shared" si="53"/>
        <v>-107245.14000000001</v>
      </c>
      <c r="F60" s="54">
        <f t="shared" si="53"/>
        <v>102982.99000000005</v>
      </c>
      <c r="G60" s="54">
        <f t="shared" si="53"/>
        <v>-132852.0400000001</v>
      </c>
      <c r="H60" s="54">
        <f t="shared" si="53"/>
        <v>19717.050000000047</v>
      </c>
      <c r="I60" s="54">
        <f t="shared" si="53"/>
        <v>116977.04999999999</v>
      </c>
      <c r="J60" s="54">
        <f t="shared" si="53"/>
        <v>45339.080000000016</v>
      </c>
      <c r="K60" s="54">
        <f t="shared" si="53"/>
        <v>-68083.030000000028</v>
      </c>
      <c r="L60" s="54">
        <f t="shared" si="53"/>
        <v>76258.489999999991</v>
      </c>
      <c r="M60" s="54">
        <f t="shared" si="53"/>
        <v>-6619.7299999999814</v>
      </c>
      <c r="N60" s="54">
        <f t="shared" si="53"/>
        <v>5960.9800000000396</v>
      </c>
      <c r="O60" s="54">
        <f>-(O62-N62)</f>
        <v>-98322.489999999991</v>
      </c>
      <c r="P60" s="54">
        <f t="shared" ref="P60:AK60" si="54">-(P62-O62)</f>
        <v>189852.71999999997</v>
      </c>
      <c r="Q60" s="54">
        <f t="shared" si="54"/>
        <v>-38071.330000000016</v>
      </c>
      <c r="R60" s="54">
        <f t="shared" si="54"/>
        <v>257031.14</v>
      </c>
      <c r="S60" s="54">
        <f t="shared" si="54"/>
        <v>-307646.08666666667</v>
      </c>
      <c r="T60" s="54">
        <f t="shared" si="54"/>
        <v>-33866.770000000019</v>
      </c>
      <c r="U60" s="54">
        <f t="shared" si="54"/>
        <v>-10374.86666666664</v>
      </c>
      <c r="V60" s="54">
        <f t="shared" si="54"/>
        <v>-26252.109999999986</v>
      </c>
      <c r="W60" s="54">
        <f t="shared" si="54"/>
        <v>-63057.3066666667</v>
      </c>
      <c r="X60" s="54">
        <f t="shared" si="54"/>
        <v>49179.830000000016</v>
      </c>
      <c r="Y60" s="54">
        <f t="shared" si="54"/>
        <v>-35887.406666666735</v>
      </c>
      <c r="Z60" s="54">
        <f t="shared" si="54"/>
        <v>84884.853333333391</v>
      </c>
      <c r="AA60" s="54">
        <f t="shared" si="54"/>
        <v>-41433.333333333256</v>
      </c>
      <c r="AB60" s="54">
        <f t="shared" si="54"/>
        <v>8326.7199999999721</v>
      </c>
      <c r="AC60" s="54">
        <f t="shared" si="54"/>
        <v>-79504.663333333388</v>
      </c>
      <c r="AD60" s="54">
        <f t="shared" si="54"/>
        <v>-11708.859999999986</v>
      </c>
      <c r="AE60" s="54">
        <f t="shared" si="54"/>
        <v>10860.580000000016</v>
      </c>
      <c r="AF60" s="54">
        <f t="shared" si="54"/>
        <v>-33866.770000000019</v>
      </c>
      <c r="AG60" s="54">
        <f t="shared" si="54"/>
        <v>39391.799999999988</v>
      </c>
      <c r="AH60" s="54">
        <f t="shared" si="54"/>
        <v>-26252.109999999986</v>
      </c>
      <c r="AI60" s="54">
        <f t="shared" si="54"/>
        <v>-13290.640000000014</v>
      </c>
      <c r="AJ60" s="54">
        <f t="shared" si="54"/>
        <v>49179.830000000016</v>
      </c>
      <c r="AK60" s="54">
        <f t="shared" si="54"/>
        <v>13879.260000000009</v>
      </c>
    </row>
    <row r="61" spans="1:37" x14ac:dyDescent="0.2">
      <c r="A61" s="5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</row>
    <row r="62" spans="1:37" s="38" customFormat="1" x14ac:dyDescent="0.2">
      <c r="A62" s="38" t="s">
        <v>73</v>
      </c>
      <c r="B62" s="47">
        <f>SUM(B63:B68)</f>
        <v>219447.49</v>
      </c>
      <c r="C62" s="47">
        <f t="shared" ref="C62:P62" si="55">SUM(C63:C68)</f>
        <v>339239.6</v>
      </c>
      <c r="D62" s="47">
        <f t="shared" si="55"/>
        <v>299752.31</v>
      </c>
      <c r="E62" s="47">
        <f t="shared" si="55"/>
        <v>406997.45</v>
      </c>
      <c r="F62" s="47">
        <f t="shared" si="55"/>
        <v>304014.45999999996</v>
      </c>
      <c r="G62" s="47">
        <f t="shared" si="55"/>
        <v>436866.50000000006</v>
      </c>
      <c r="H62" s="47">
        <f t="shared" si="55"/>
        <v>417149.45</v>
      </c>
      <c r="I62" s="47">
        <f t="shared" si="55"/>
        <v>300172.40000000002</v>
      </c>
      <c r="J62" s="47">
        <f t="shared" si="55"/>
        <v>254833.32</v>
      </c>
      <c r="K62" s="47">
        <f t="shared" si="55"/>
        <v>322916.35000000003</v>
      </c>
      <c r="L62" s="47">
        <f t="shared" si="55"/>
        <v>246657.86000000004</v>
      </c>
      <c r="M62" s="47">
        <f t="shared" si="55"/>
        <v>253277.59000000003</v>
      </c>
      <c r="N62" s="47">
        <f t="shared" si="55"/>
        <v>247316.61</v>
      </c>
      <c r="O62" s="47">
        <f t="shared" si="55"/>
        <v>345639.1</v>
      </c>
      <c r="P62" s="40">
        <f t="shared" si="55"/>
        <v>155786.38</v>
      </c>
      <c r="Q62" s="40">
        <f t="shared" ref="Q62:AK62" si="56">SUM(Q63:Q68)</f>
        <v>193857.71000000002</v>
      </c>
      <c r="R62" s="40">
        <f t="shared" si="56"/>
        <v>-63173.429999999986</v>
      </c>
      <c r="S62" s="40">
        <f t="shared" si="56"/>
        <v>244472.65666666668</v>
      </c>
      <c r="T62" s="40">
        <f t="shared" si="56"/>
        <v>278339.4266666667</v>
      </c>
      <c r="U62" s="40">
        <f t="shared" si="56"/>
        <v>288714.29333333333</v>
      </c>
      <c r="V62" s="40">
        <f t="shared" si="56"/>
        <v>314966.40333333332</v>
      </c>
      <c r="W62" s="40">
        <f t="shared" si="56"/>
        <v>378023.71</v>
      </c>
      <c r="X62" s="40">
        <f t="shared" si="56"/>
        <v>328843.88</v>
      </c>
      <c r="Y62" s="40">
        <f t="shared" si="56"/>
        <v>364731.28666666674</v>
      </c>
      <c r="Z62" s="40">
        <f t="shared" si="56"/>
        <v>279846.43333333335</v>
      </c>
      <c r="AA62" s="40">
        <f t="shared" si="56"/>
        <v>321279.7666666666</v>
      </c>
      <c r="AB62" s="40">
        <f t="shared" si="56"/>
        <v>312953.04666666663</v>
      </c>
      <c r="AC62" s="40">
        <f t="shared" si="56"/>
        <v>392457.71</v>
      </c>
      <c r="AD62" s="40">
        <f t="shared" si="56"/>
        <v>404166.57</v>
      </c>
      <c r="AE62" s="40">
        <f t="shared" si="56"/>
        <v>393305.99</v>
      </c>
      <c r="AF62" s="40">
        <f t="shared" si="56"/>
        <v>427172.76</v>
      </c>
      <c r="AG62" s="40">
        <f t="shared" si="56"/>
        <v>387780.96</v>
      </c>
      <c r="AH62" s="40">
        <f t="shared" si="56"/>
        <v>414033.07</v>
      </c>
      <c r="AI62" s="40">
        <f t="shared" si="56"/>
        <v>427323.71</v>
      </c>
      <c r="AJ62" s="40">
        <f t="shared" si="56"/>
        <v>378143.88</v>
      </c>
      <c r="AK62" s="40">
        <f t="shared" si="56"/>
        <v>364264.62</v>
      </c>
    </row>
    <row r="63" spans="1:37" s="9" customFormat="1" x14ac:dyDescent="0.2">
      <c r="A63" s="39" t="s">
        <v>74</v>
      </c>
      <c r="B63" s="8">
        <v>346259.87</v>
      </c>
      <c r="C63" s="8">
        <v>521368.55</v>
      </c>
      <c r="D63" s="8">
        <v>423264.93</v>
      </c>
      <c r="E63" s="8">
        <v>489693.55</v>
      </c>
      <c r="F63" s="8">
        <v>377999.91</v>
      </c>
      <c r="G63" s="8">
        <v>525595.38</v>
      </c>
      <c r="H63" s="8">
        <v>481492.95</v>
      </c>
      <c r="I63" s="8">
        <v>391873.03</v>
      </c>
      <c r="J63" s="8">
        <v>329372.62</v>
      </c>
      <c r="K63" s="8">
        <v>404064.87</v>
      </c>
      <c r="L63" s="8">
        <v>376938.03</v>
      </c>
      <c r="M63" s="8">
        <v>407020.83</v>
      </c>
      <c r="N63" s="8">
        <v>388046.19</v>
      </c>
      <c r="O63" s="8">
        <v>487552</v>
      </c>
      <c r="P63" s="9">
        <f>+P7/30*P54</f>
        <v>300000</v>
      </c>
      <c r="Q63" s="9">
        <f t="shared" ref="Q63:AK63" si="57">+Q7/30*Q54</f>
        <v>300000</v>
      </c>
      <c r="R63" s="9">
        <f t="shared" si="57"/>
        <v>30000</v>
      </c>
      <c r="S63" s="9">
        <f t="shared" si="57"/>
        <v>350000</v>
      </c>
      <c r="T63" s="9">
        <f t="shared" si="57"/>
        <v>350000</v>
      </c>
      <c r="U63" s="9">
        <f t="shared" si="57"/>
        <v>400000</v>
      </c>
      <c r="V63" s="9">
        <f t="shared" si="57"/>
        <v>400000</v>
      </c>
      <c r="W63" s="9">
        <f t="shared" si="57"/>
        <v>450000</v>
      </c>
      <c r="X63" s="9">
        <f t="shared" si="57"/>
        <v>450000</v>
      </c>
      <c r="Y63" s="9">
        <f t="shared" si="57"/>
        <v>500000.00000000006</v>
      </c>
      <c r="Z63" s="9">
        <f t="shared" si="57"/>
        <v>416666.66666666669</v>
      </c>
      <c r="AA63" s="9">
        <f t="shared" si="57"/>
        <v>458333.33333333331</v>
      </c>
      <c r="AB63" s="9">
        <f t="shared" si="57"/>
        <v>458333.33333333331</v>
      </c>
      <c r="AC63" s="9">
        <f t="shared" si="57"/>
        <v>500000</v>
      </c>
      <c r="AD63" s="9">
        <f t="shared" si="57"/>
        <v>500000</v>
      </c>
      <c r="AE63" s="9">
        <f t="shared" si="57"/>
        <v>500000</v>
      </c>
      <c r="AF63" s="9">
        <f t="shared" si="57"/>
        <v>500000</v>
      </c>
      <c r="AG63" s="9">
        <f t="shared" si="57"/>
        <v>500000</v>
      </c>
      <c r="AH63" s="9">
        <f t="shared" si="57"/>
        <v>500000</v>
      </c>
      <c r="AI63" s="9">
        <f t="shared" si="57"/>
        <v>500000</v>
      </c>
      <c r="AJ63" s="9">
        <f t="shared" si="57"/>
        <v>500000</v>
      </c>
      <c r="AK63" s="9">
        <f t="shared" si="57"/>
        <v>500000</v>
      </c>
    </row>
    <row r="64" spans="1:37" s="9" customFormat="1" x14ac:dyDescent="0.2">
      <c r="A64" s="39" t="s">
        <v>75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</row>
    <row r="65" spans="1:37" s="9" customFormat="1" x14ac:dyDescent="0.2">
      <c r="A65" s="39" t="s">
        <v>76</v>
      </c>
      <c r="B65" s="50">
        <v>14422.16</v>
      </c>
      <c r="C65" s="50">
        <v>16546.3</v>
      </c>
      <c r="D65" s="50">
        <v>15889.13</v>
      </c>
      <c r="E65" s="50">
        <v>15538.96</v>
      </c>
      <c r="F65" s="50">
        <v>15050.789999999999</v>
      </c>
      <c r="G65" s="50">
        <v>15050.789999999999</v>
      </c>
      <c r="H65" s="50">
        <v>15050.789999999999</v>
      </c>
      <c r="I65" s="50">
        <v>15050.789999999999</v>
      </c>
      <c r="J65" s="50">
        <v>6378.32</v>
      </c>
      <c r="K65" s="50">
        <v>6378.32</v>
      </c>
      <c r="L65" s="50">
        <v>6378.32</v>
      </c>
      <c r="M65" s="50">
        <v>6603.32</v>
      </c>
      <c r="N65" s="50">
        <v>6603.32</v>
      </c>
      <c r="O65" s="50">
        <v>6603.32</v>
      </c>
      <c r="P65" s="21">
        <f>+O65</f>
        <v>6603.32</v>
      </c>
      <c r="Q65" s="21">
        <f t="shared" ref="Q65:AK65" si="58">+P65</f>
        <v>6603.32</v>
      </c>
      <c r="R65" s="21">
        <f t="shared" si="58"/>
        <v>6603.32</v>
      </c>
      <c r="S65" s="21">
        <f t="shared" si="58"/>
        <v>6603.32</v>
      </c>
      <c r="T65" s="21">
        <f t="shared" si="58"/>
        <v>6603.32</v>
      </c>
      <c r="U65" s="21">
        <f t="shared" si="58"/>
        <v>6603.32</v>
      </c>
      <c r="V65" s="21">
        <f t="shared" si="58"/>
        <v>6603.32</v>
      </c>
      <c r="W65" s="21">
        <f t="shared" si="58"/>
        <v>6603.32</v>
      </c>
      <c r="X65" s="21">
        <f t="shared" si="58"/>
        <v>6603.32</v>
      </c>
      <c r="Y65" s="21">
        <f t="shared" si="58"/>
        <v>6603.32</v>
      </c>
      <c r="Z65" s="21">
        <f t="shared" si="58"/>
        <v>6603.32</v>
      </c>
      <c r="AA65" s="21">
        <f t="shared" si="58"/>
        <v>6603.32</v>
      </c>
      <c r="AB65" s="21">
        <f t="shared" si="58"/>
        <v>6603.32</v>
      </c>
      <c r="AC65" s="21">
        <f t="shared" si="58"/>
        <v>6603.32</v>
      </c>
      <c r="AD65" s="21">
        <f t="shared" si="58"/>
        <v>6603.32</v>
      </c>
      <c r="AE65" s="21">
        <f t="shared" si="58"/>
        <v>6603.32</v>
      </c>
      <c r="AF65" s="21">
        <f t="shared" si="58"/>
        <v>6603.32</v>
      </c>
      <c r="AG65" s="21">
        <f t="shared" si="58"/>
        <v>6603.32</v>
      </c>
      <c r="AH65" s="21">
        <f t="shared" si="58"/>
        <v>6603.32</v>
      </c>
      <c r="AI65" s="21">
        <f t="shared" si="58"/>
        <v>6603.32</v>
      </c>
      <c r="AJ65" s="21">
        <f t="shared" si="58"/>
        <v>6603.32</v>
      </c>
      <c r="AK65" s="21">
        <f t="shared" si="58"/>
        <v>6603.32</v>
      </c>
    </row>
    <row r="66" spans="1:37" s="9" customFormat="1" x14ac:dyDescent="0.2">
      <c r="A66" s="39" t="s">
        <v>77</v>
      </c>
      <c r="B66" s="8">
        <v>-12783.41</v>
      </c>
      <c r="C66" s="8">
        <v>3873.6</v>
      </c>
      <c r="D66" s="8">
        <v>10015.19</v>
      </c>
      <c r="E66" s="8">
        <v>13110.55</v>
      </c>
      <c r="F66" s="8">
        <v>10600.51</v>
      </c>
      <c r="G66" s="8">
        <v>6717.66</v>
      </c>
      <c r="H66" s="8">
        <v>-2763.73</v>
      </c>
      <c r="I66" s="8">
        <v>9270.94</v>
      </c>
      <c r="J66" s="8">
        <v>8852.6299999999992</v>
      </c>
      <c r="K66" s="8">
        <v>-11047.23</v>
      </c>
      <c r="L66" s="8">
        <v>-10999.05</v>
      </c>
      <c r="M66" s="8">
        <v>-20807.86</v>
      </c>
      <c r="N66" s="8">
        <v>-6242.68</v>
      </c>
      <c r="O66" s="8">
        <v>-7426</v>
      </c>
      <c r="P66" s="9">
        <f>-+P56*P9/30</f>
        <v>-1400</v>
      </c>
      <c r="Q66" s="9">
        <f t="shared" ref="Q66:AK66" si="59">-+Q56*Q9/30</f>
        <v>-1400</v>
      </c>
      <c r="R66" s="9">
        <f t="shared" si="59"/>
        <v>-140</v>
      </c>
      <c r="S66" s="9">
        <f t="shared" si="59"/>
        <v>-1633.3333333333333</v>
      </c>
      <c r="T66" s="9">
        <f t="shared" si="59"/>
        <v>-1633.3333333333333</v>
      </c>
      <c r="U66" s="9">
        <f t="shared" si="59"/>
        <v>-1866.6666666666667</v>
      </c>
      <c r="V66" s="9">
        <f t="shared" si="59"/>
        <v>-1866.6666666666667</v>
      </c>
      <c r="W66" s="9">
        <f t="shared" si="59"/>
        <v>-2100</v>
      </c>
      <c r="X66" s="9">
        <f t="shared" si="59"/>
        <v>-2100</v>
      </c>
      <c r="Y66" s="9">
        <f t="shared" si="59"/>
        <v>-2333.3333333333335</v>
      </c>
      <c r="Z66" s="9">
        <f t="shared" si="59"/>
        <v>-2333.3333333333335</v>
      </c>
      <c r="AA66" s="9">
        <f t="shared" si="59"/>
        <v>-2566.6666666666665</v>
      </c>
      <c r="AB66" s="9">
        <f t="shared" si="59"/>
        <v>-2566.6666666666665</v>
      </c>
      <c r="AC66" s="9">
        <f t="shared" si="59"/>
        <v>-2800</v>
      </c>
      <c r="AD66" s="9">
        <f t="shared" si="59"/>
        <v>-2800</v>
      </c>
      <c r="AE66" s="9">
        <f t="shared" si="59"/>
        <v>-2800</v>
      </c>
      <c r="AF66" s="9">
        <f t="shared" si="59"/>
        <v>-2800</v>
      </c>
      <c r="AG66" s="9">
        <f t="shared" si="59"/>
        <v>-2800</v>
      </c>
      <c r="AH66" s="9">
        <f t="shared" si="59"/>
        <v>-2800</v>
      </c>
      <c r="AI66" s="9">
        <f t="shared" si="59"/>
        <v>-2800</v>
      </c>
      <c r="AJ66" s="9">
        <f t="shared" si="59"/>
        <v>-2800</v>
      </c>
      <c r="AK66" s="9">
        <f t="shared" si="59"/>
        <v>-2800</v>
      </c>
    </row>
    <row r="67" spans="1:37" s="9" customFormat="1" x14ac:dyDescent="0.2">
      <c r="A67" s="39" t="s">
        <v>78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9">
        <f>-+P57*P7/30</f>
        <v>0</v>
      </c>
      <c r="Q67" s="9">
        <f t="shared" ref="Q67:AK67" si="60">-+Q57*Q7/30</f>
        <v>0</v>
      </c>
      <c r="R67" s="9">
        <f t="shared" si="60"/>
        <v>0</v>
      </c>
      <c r="S67" s="9">
        <f t="shared" si="60"/>
        <v>0</v>
      </c>
      <c r="T67" s="9">
        <f t="shared" si="60"/>
        <v>0</v>
      </c>
      <c r="U67" s="9">
        <f t="shared" si="60"/>
        <v>0</v>
      </c>
      <c r="V67" s="9">
        <f t="shared" si="60"/>
        <v>0</v>
      </c>
      <c r="W67" s="9">
        <f t="shared" si="60"/>
        <v>0</v>
      </c>
      <c r="X67" s="9">
        <f t="shared" si="60"/>
        <v>0</v>
      </c>
      <c r="Y67" s="9">
        <f t="shared" si="60"/>
        <v>0</v>
      </c>
      <c r="Z67" s="9">
        <f t="shared" si="60"/>
        <v>0</v>
      </c>
      <c r="AA67" s="9">
        <f t="shared" si="60"/>
        <v>0</v>
      </c>
      <c r="AB67" s="9">
        <f t="shared" si="60"/>
        <v>0</v>
      </c>
      <c r="AC67" s="9">
        <f t="shared" si="60"/>
        <v>0</v>
      </c>
      <c r="AD67" s="9">
        <f t="shared" si="60"/>
        <v>0</v>
      </c>
      <c r="AE67" s="9">
        <f t="shared" si="60"/>
        <v>0</v>
      </c>
      <c r="AF67" s="9">
        <f t="shared" si="60"/>
        <v>0</v>
      </c>
      <c r="AG67" s="9">
        <f t="shared" si="60"/>
        <v>0</v>
      </c>
      <c r="AH67" s="9">
        <f t="shared" si="60"/>
        <v>0</v>
      </c>
      <c r="AI67" s="9">
        <f t="shared" si="60"/>
        <v>0</v>
      </c>
      <c r="AJ67" s="9">
        <f t="shared" si="60"/>
        <v>0</v>
      </c>
      <c r="AK67" s="9">
        <f t="shared" si="60"/>
        <v>0</v>
      </c>
    </row>
    <row r="68" spans="1:37" s="9" customFormat="1" x14ac:dyDescent="0.2">
      <c r="A68" s="39" t="s">
        <v>79</v>
      </c>
      <c r="B68" s="51">
        <v>-128451.13</v>
      </c>
      <c r="C68" s="51">
        <v>-202548.85</v>
      </c>
      <c r="D68" s="51">
        <v>-149416.94</v>
      </c>
      <c r="E68" s="51">
        <v>-111345.61</v>
      </c>
      <c r="F68" s="51">
        <v>-99636.749999999985</v>
      </c>
      <c r="G68" s="51">
        <v>-110497.33</v>
      </c>
      <c r="H68" s="51">
        <v>-76630.560000000012</v>
      </c>
      <c r="I68" s="51">
        <v>-116022.35999999999</v>
      </c>
      <c r="J68" s="51">
        <v>-89770.25</v>
      </c>
      <c r="K68" s="51">
        <v>-76479.61</v>
      </c>
      <c r="L68" s="51">
        <v>-125659.43999999999</v>
      </c>
      <c r="M68" s="51">
        <v>-139538.70000000001</v>
      </c>
      <c r="N68" s="51">
        <v>-141090.22000000003</v>
      </c>
      <c r="O68" s="51">
        <v>-141090.22</v>
      </c>
      <c r="P68" s="21">
        <f>+D68</f>
        <v>-149416.94</v>
      </c>
      <c r="Q68" s="21">
        <f t="shared" ref="Q68:AK68" si="61">+E68</f>
        <v>-111345.61</v>
      </c>
      <c r="R68" s="21">
        <f t="shared" si="61"/>
        <v>-99636.749999999985</v>
      </c>
      <c r="S68" s="21">
        <f t="shared" si="61"/>
        <v>-110497.33</v>
      </c>
      <c r="T68" s="21">
        <f t="shared" si="61"/>
        <v>-76630.560000000012</v>
      </c>
      <c r="U68" s="21">
        <f t="shared" si="61"/>
        <v>-116022.35999999999</v>
      </c>
      <c r="V68" s="21">
        <f t="shared" si="61"/>
        <v>-89770.25</v>
      </c>
      <c r="W68" s="21">
        <f t="shared" si="61"/>
        <v>-76479.61</v>
      </c>
      <c r="X68" s="21">
        <f t="shared" si="61"/>
        <v>-125659.43999999999</v>
      </c>
      <c r="Y68" s="21">
        <f t="shared" si="61"/>
        <v>-139538.70000000001</v>
      </c>
      <c r="Z68" s="21">
        <f t="shared" si="61"/>
        <v>-141090.22000000003</v>
      </c>
      <c r="AA68" s="21">
        <f t="shared" si="61"/>
        <v>-141090.22</v>
      </c>
      <c r="AB68" s="21">
        <f t="shared" si="61"/>
        <v>-149416.94</v>
      </c>
      <c r="AC68" s="21">
        <f t="shared" si="61"/>
        <v>-111345.61</v>
      </c>
      <c r="AD68" s="21">
        <f t="shared" si="61"/>
        <v>-99636.749999999985</v>
      </c>
      <c r="AE68" s="21">
        <f t="shared" si="61"/>
        <v>-110497.33</v>
      </c>
      <c r="AF68" s="21">
        <f t="shared" si="61"/>
        <v>-76630.560000000012</v>
      </c>
      <c r="AG68" s="21">
        <f t="shared" si="61"/>
        <v>-116022.35999999999</v>
      </c>
      <c r="AH68" s="21">
        <f t="shared" si="61"/>
        <v>-89770.25</v>
      </c>
      <c r="AI68" s="21">
        <f t="shared" si="61"/>
        <v>-76479.61</v>
      </c>
      <c r="AJ68" s="21">
        <f t="shared" si="61"/>
        <v>-125659.43999999999</v>
      </c>
      <c r="AK68" s="21">
        <f t="shared" si="61"/>
        <v>-139538.70000000001</v>
      </c>
    </row>
    <row r="69" spans="1:37" x14ac:dyDescent="0.2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27"/>
    </row>
    <row r="70" spans="1:37" s="38" customFormat="1" x14ac:dyDescent="0.2">
      <c r="A70" s="38" t="s">
        <v>80</v>
      </c>
      <c r="B70" s="47">
        <f>SUM(B71:B72)</f>
        <v>20102.27</v>
      </c>
      <c r="C70" s="47">
        <f t="shared" ref="C70:P70" si="62">SUM(C71:C72)</f>
        <v>19720.75</v>
      </c>
      <c r="D70" s="47">
        <f t="shared" si="62"/>
        <v>19339.23</v>
      </c>
      <c r="E70" s="47">
        <f t="shared" si="62"/>
        <v>18957.71</v>
      </c>
      <c r="F70" s="47">
        <f t="shared" si="62"/>
        <v>18576.189999999999</v>
      </c>
      <c r="G70" s="47">
        <f t="shared" si="62"/>
        <v>21999.63</v>
      </c>
      <c r="H70" s="47">
        <f t="shared" si="62"/>
        <v>21553.63</v>
      </c>
      <c r="I70" s="47">
        <f t="shared" si="62"/>
        <v>21107.63</v>
      </c>
      <c r="J70" s="47">
        <f t="shared" si="62"/>
        <v>20661.63</v>
      </c>
      <c r="K70" s="47">
        <f t="shared" si="62"/>
        <v>20215.63</v>
      </c>
      <c r="L70" s="47">
        <f t="shared" si="62"/>
        <v>20215.63</v>
      </c>
      <c r="M70" s="47">
        <f t="shared" si="62"/>
        <v>23699.34</v>
      </c>
      <c r="N70" s="47">
        <f t="shared" si="62"/>
        <v>23699.34</v>
      </c>
      <c r="O70" s="47">
        <f t="shared" si="62"/>
        <v>23155.006666666668</v>
      </c>
      <c r="P70" s="40">
        <f t="shared" si="62"/>
        <v>22611.006666666668</v>
      </c>
      <c r="Q70" s="40">
        <f t="shared" ref="Q70:AK70" si="63">SUM(Q71:Q72)</f>
        <v>22067.006666666668</v>
      </c>
      <c r="R70" s="40">
        <f t="shared" si="63"/>
        <v>21523.006666666668</v>
      </c>
      <c r="S70" s="40">
        <f t="shared" si="63"/>
        <v>20979.006666666668</v>
      </c>
      <c r="T70" s="40">
        <f t="shared" si="63"/>
        <v>20435.006666666668</v>
      </c>
      <c r="U70" s="40">
        <f t="shared" si="63"/>
        <v>19891.006666666668</v>
      </c>
      <c r="V70" s="40">
        <f t="shared" si="63"/>
        <v>19347.006666666668</v>
      </c>
      <c r="W70" s="40">
        <f t="shared" si="63"/>
        <v>18803.006666666668</v>
      </c>
      <c r="X70" s="40">
        <f t="shared" si="63"/>
        <v>18259.006666666668</v>
      </c>
      <c r="Y70" s="40">
        <f t="shared" si="63"/>
        <v>17715.006666666668</v>
      </c>
      <c r="Z70" s="40">
        <f t="shared" si="63"/>
        <v>17171.006666666668</v>
      </c>
      <c r="AA70" s="40">
        <f t="shared" si="63"/>
        <v>16627.006666666668</v>
      </c>
      <c r="AB70" s="40">
        <f t="shared" si="63"/>
        <v>16083.006666666668</v>
      </c>
      <c r="AC70" s="40">
        <f t="shared" si="63"/>
        <v>15539.006666666668</v>
      </c>
      <c r="AD70" s="40">
        <f t="shared" si="63"/>
        <v>14995.006666666668</v>
      </c>
      <c r="AE70" s="40">
        <f t="shared" si="63"/>
        <v>14451.006666666668</v>
      </c>
      <c r="AF70" s="40">
        <f t="shared" si="63"/>
        <v>13907.006666666668</v>
      </c>
      <c r="AG70" s="40">
        <f t="shared" si="63"/>
        <v>13363.006666666668</v>
      </c>
      <c r="AH70" s="40">
        <f t="shared" si="63"/>
        <v>12819.006666666668</v>
      </c>
      <c r="AI70" s="40">
        <f t="shared" si="63"/>
        <v>12275.006666666668</v>
      </c>
      <c r="AJ70" s="40">
        <f t="shared" si="63"/>
        <v>11731.006666666668</v>
      </c>
      <c r="AK70" s="40">
        <f t="shared" si="63"/>
        <v>11187.006666666668</v>
      </c>
    </row>
    <row r="71" spans="1:37" s="9" customFormat="1" x14ac:dyDescent="0.2">
      <c r="A71" s="9" t="s">
        <v>81</v>
      </c>
      <c r="B71" s="8">
        <v>20102.27</v>
      </c>
      <c r="C71" s="8">
        <v>19720.75</v>
      </c>
      <c r="D71" s="8">
        <v>19339.23</v>
      </c>
      <c r="E71" s="8">
        <v>18957.71</v>
      </c>
      <c r="F71" s="8">
        <v>18576.189999999999</v>
      </c>
      <c r="G71" s="8">
        <v>21999.63</v>
      </c>
      <c r="H71" s="8">
        <v>21553.63</v>
      </c>
      <c r="I71" s="8">
        <v>21107.63</v>
      </c>
      <c r="J71" s="8">
        <v>20661.63</v>
      </c>
      <c r="K71" s="8">
        <v>20215.63</v>
      </c>
      <c r="L71" s="8">
        <v>20215.63</v>
      </c>
      <c r="M71" s="8">
        <v>23699.34</v>
      </c>
      <c r="N71" s="8">
        <v>23699.34</v>
      </c>
      <c r="O71" s="8">
        <v>23155.006666666668</v>
      </c>
      <c r="P71" s="21">
        <f>+O71-544</f>
        <v>22611.006666666668</v>
      </c>
      <c r="Q71" s="21">
        <f t="shared" ref="Q71:AK71" si="64">+P71-544</f>
        <v>22067.006666666668</v>
      </c>
      <c r="R71" s="21">
        <f t="shared" si="64"/>
        <v>21523.006666666668</v>
      </c>
      <c r="S71" s="21">
        <f t="shared" si="64"/>
        <v>20979.006666666668</v>
      </c>
      <c r="T71" s="21">
        <f t="shared" si="64"/>
        <v>20435.006666666668</v>
      </c>
      <c r="U71" s="21">
        <f t="shared" si="64"/>
        <v>19891.006666666668</v>
      </c>
      <c r="V71" s="21">
        <f t="shared" si="64"/>
        <v>19347.006666666668</v>
      </c>
      <c r="W71" s="21">
        <f t="shared" si="64"/>
        <v>18803.006666666668</v>
      </c>
      <c r="X71" s="21">
        <f t="shared" si="64"/>
        <v>18259.006666666668</v>
      </c>
      <c r="Y71" s="21">
        <f t="shared" si="64"/>
        <v>17715.006666666668</v>
      </c>
      <c r="Z71" s="21">
        <f t="shared" si="64"/>
        <v>17171.006666666668</v>
      </c>
      <c r="AA71" s="21">
        <f t="shared" si="64"/>
        <v>16627.006666666668</v>
      </c>
      <c r="AB71" s="21">
        <f t="shared" si="64"/>
        <v>16083.006666666668</v>
      </c>
      <c r="AC71" s="21">
        <f t="shared" si="64"/>
        <v>15539.006666666668</v>
      </c>
      <c r="AD71" s="21">
        <f t="shared" si="64"/>
        <v>14995.006666666668</v>
      </c>
      <c r="AE71" s="21">
        <f t="shared" si="64"/>
        <v>14451.006666666668</v>
      </c>
      <c r="AF71" s="21">
        <f t="shared" si="64"/>
        <v>13907.006666666668</v>
      </c>
      <c r="AG71" s="21">
        <f t="shared" si="64"/>
        <v>13363.006666666668</v>
      </c>
      <c r="AH71" s="21">
        <f t="shared" si="64"/>
        <v>12819.006666666668</v>
      </c>
      <c r="AI71" s="21">
        <f t="shared" si="64"/>
        <v>12275.006666666668</v>
      </c>
      <c r="AJ71" s="21">
        <f t="shared" si="64"/>
        <v>11731.006666666668</v>
      </c>
      <c r="AK71" s="21">
        <f t="shared" si="64"/>
        <v>11187.006666666668</v>
      </c>
    </row>
    <row r="72" spans="1:37" s="9" customFormat="1" x14ac:dyDescent="0.2">
      <c r="A72" s="9" t="s">
        <v>82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</row>
    <row r="73" spans="1:37" x14ac:dyDescent="0.2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37" s="42" customFormat="1" x14ac:dyDescent="0.2">
      <c r="A74" s="41" t="s">
        <v>83</v>
      </c>
      <c r="B74" s="41">
        <f>SUM(B75:B76)</f>
        <v>502154.7</v>
      </c>
      <c r="C74" s="41">
        <f t="shared" ref="C74:O74" si="65">SUM(C75:C76)</f>
        <v>396744</v>
      </c>
      <c r="D74" s="41">
        <f t="shared" si="65"/>
        <v>458613</v>
      </c>
      <c r="E74" s="41">
        <f t="shared" si="65"/>
        <v>250000</v>
      </c>
      <c r="F74" s="41">
        <f t="shared" si="65"/>
        <v>407365</v>
      </c>
      <c r="G74" s="41">
        <f t="shared" si="65"/>
        <v>250000</v>
      </c>
      <c r="H74" s="41">
        <f t="shared" si="65"/>
        <v>258163</v>
      </c>
      <c r="I74" s="41">
        <f t="shared" si="65"/>
        <v>398586</v>
      </c>
      <c r="J74" s="41">
        <f t="shared" si="65"/>
        <v>400000</v>
      </c>
      <c r="K74" s="41">
        <f t="shared" si="65"/>
        <v>381363</v>
      </c>
      <c r="L74" s="41">
        <f t="shared" si="65"/>
        <v>443621</v>
      </c>
      <c r="M74" s="41">
        <f t="shared" si="65"/>
        <v>400000</v>
      </c>
      <c r="N74" s="41">
        <f t="shared" si="65"/>
        <v>488961</v>
      </c>
      <c r="O74" s="41">
        <f t="shared" si="65"/>
        <v>426183</v>
      </c>
      <c r="P74" s="42">
        <f>+P78-P70-P62</f>
        <v>530169.72</v>
      </c>
      <c r="Q74" s="42">
        <f t="shared" ref="Q74:AK74" si="66">+Q78-Q70-Q62</f>
        <v>421732.38999999996</v>
      </c>
      <c r="R74" s="42">
        <f t="shared" si="66"/>
        <v>478797.53</v>
      </c>
      <c r="S74" s="42">
        <f t="shared" si="66"/>
        <v>111785.44333333336</v>
      </c>
      <c r="T74" s="42">
        <f t="shared" si="66"/>
        <v>18552.67333333334</v>
      </c>
      <c r="U74" s="42">
        <f t="shared" si="66"/>
        <v>-29896.526666666614</v>
      </c>
      <c r="V74" s="42">
        <f t="shared" si="66"/>
        <v>-99514.6366666666</v>
      </c>
      <c r="W74" s="42">
        <f t="shared" si="66"/>
        <v>-183771.27666666667</v>
      </c>
      <c r="X74" s="42">
        <f t="shared" si="66"/>
        <v>-155686.61333333328</v>
      </c>
      <c r="Y74" s="42">
        <f t="shared" si="66"/>
        <v>-188856.6866666667</v>
      </c>
      <c r="Z74" s="42">
        <f t="shared" si="66"/>
        <v>-100858.66666666663</v>
      </c>
      <c r="AA74" s="42">
        <f t="shared" si="66"/>
        <v>-115199.66666666657</v>
      </c>
      <c r="AB74" s="42">
        <f t="shared" si="66"/>
        <v>-79613.946666666598</v>
      </c>
      <c r="AC74" s="42">
        <f t="shared" si="66"/>
        <v>-108026.27666666661</v>
      </c>
      <c r="AD74" s="42">
        <f t="shared" si="66"/>
        <v>-68476.1366666666</v>
      </c>
      <c r="AE74" s="42">
        <f t="shared" si="66"/>
        <v>-6064.8899999998976</v>
      </c>
      <c r="AF74" s="42">
        <f t="shared" si="66"/>
        <v>11702.340000000084</v>
      </c>
      <c r="AG74" s="42">
        <f t="shared" si="66"/>
        <v>102728.14000000007</v>
      </c>
      <c r="AH74" s="42">
        <f t="shared" si="66"/>
        <v>128110.02999999997</v>
      </c>
      <c r="AI74" s="42">
        <f t="shared" si="66"/>
        <v>166453.38999999996</v>
      </c>
      <c r="AJ74" s="42">
        <f t="shared" si="66"/>
        <v>267267.21999999997</v>
      </c>
      <c r="AK74" s="42">
        <f t="shared" si="66"/>
        <v>332780.48</v>
      </c>
    </row>
    <row r="75" spans="1:37" s="9" customFormat="1" x14ac:dyDescent="0.2">
      <c r="A75" s="9" t="s">
        <v>84</v>
      </c>
      <c r="B75" s="51">
        <v>502154.7</v>
      </c>
      <c r="C75" s="51">
        <v>396744</v>
      </c>
      <c r="D75" s="51">
        <v>458613</v>
      </c>
      <c r="E75" s="51">
        <v>250000</v>
      </c>
      <c r="F75" s="51">
        <v>407365</v>
      </c>
      <c r="G75" s="51">
        <v>250000</v>
      </c>
      <c r="H75" s="51">
        <v>258163</v>
      </c>
      <c r="I75" s="51">
        <v>398586</v>
      </c>
      <c r="J75" s="51">
        <v>400000</v>
      </c>
      <c r="K75" s="51">
        <v>381363</v>
      </c>
      <c r="L75" s="51">
        <v>443621</v>
      </c>
      <c r="M75" s="51">
        <v>400000</v>
      </c>
      <c r="N75" s="51">
        <v>488961</v>
      </c>
      <c r="O75" s="51">
        <v>426183</v>
      </c>
      <c r="P75" s="9">
        <f>+P74-P76</f>
        <v>530169.72</v>
      </c>
      <c r="Q75" s="9">
        <f t="shared" ref="Q75:AK75" si="67">+Q74-Q76</f>
        <v>421732.38999999996</v>
      </c>
      <c r="R75" s="9">
        <f t="shared" si="67"/>
        <v>478797.53</v>
      </c>
      <c r="S75" s="9">
        <f t="shared" si="67"/>
        <v>111785.44333333336</v>
      </c>
      <c r="T75" s="9">
        <f t="shared" si="67"/>
        <v>18552.67333333334</v>
      </c>
      <c r="U75" s="9">
        <f t="shared" si="67"/>
        <v>20103.473333333386</v>
      </c>
      <c r="V75" s="9">
        <f t="shared" si="67"/>
        <v>20485.3633333334</v>
      </c>
      <c r="W75" s="9">
        <f t="shared" si="67"/>
        <v>16228.723333333328</v>
      </c>
      <c r="X75" s="9">
        <f t="shared" si="67"/>
        <v>19313.386666666716</v>
      </c>
      <c r="Y75" s="9">
        <f t="shared" si="67"/>
        <v>31143.313333333295</v>
      </c>
      <c r="Z75" s="9">
        <f t="shared" si="67"/>
        <v>24141.333333333372</v>
      </c>
      <c r="AA75" s="9">
        <f t="shared" si="67"/>
        <v>14800.33333333343</v>
      </c>
      <c r="AB75" s="9">
        <f t="shared" si="67"/>
        <v>10386.053333333402</v>
      </c>
      <c r="AC75" s="9">
        <f t="shared" si="67"/>
        <v>21973.723333333386</v>
      </c>
      <c r="AD75" s="9">
        <f t="shared" si="67"/>
        <v>21523.8633333334</v>
      </c>
      <c r="AE75" s="9">
        <f t="shared" si="67"/>
        <v>13935.110000000102</v>
      </c>
      <c r="AF75" s="9">
        <f t="shared" si="67"/>
        <v>11702.340000000084</v>
      </c>
      <c r="AG75" s="9">
        <f t="shared" si="67"/>
        <v>102728.14000000007</v>
      </c>
      <c r="AH75" s="9">
        <f t="shared" si="67"/>
        <v>128110.02999999997</v>
      </c>
      <c r="AI75" s="9">
        <f t="shared" si="67"/>
        <v>166453.38999999996</v>
      </c>
      <c r="AJ75" s="9">
        <f t="shared" si="67"/>
        <v>267267.21999999997</v>
      </c>
      <c r="AK75" s="9">
        <f t="shared" si="67"/>
        <v>332780.48</v>
      </c>
    </row>
    <row r="76" spans="1:37" s="9" customFormat="1" x14ac:dyDescent="0.2">
      <c r="A76" s="9" t="s">
        <v>85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-50000</v>
      </c>
      <c r="V76" s="21">
        <v>-120000</v>
      </c>
      <c r="W76" s="21">
        <v>-200000</v>
      </c>
      <c r="X76" s="21">
        <v>-175000</v>
      </c>
      <c r="Y76" s="21">
        <v>-220000</v>
      </c>
      <c r="Z76" s="21">
        <v>-125000</v>
      </c>
      <c r="AA76" s="21">
        <v>-130000</v>
      </c>
      <c r="AB76" s="21">
        <v>-90000</v>
      </c>
      <c r="AC76" s="21">
        <v>-130000</v>
      </c>
      <c r="AD76" s="21">
        <v>-90000</v>
      </c>
      <c r="AE76" s="21">
        <v>-20000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</row>
    <row r="77" spans="1:37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1:37" x14ac:dyDescent="0.2">
      <c r="A78" s="38" t="s">
        <v>91</v>
      </c>
      <c r="B78" s="47">
        <f>B74+B70+B62</f>
        <v>741704.46</v>
      </c>
      <c r="C78" s="47">
        <f>C74+C70+C62</f>
        <v>755704.35</v>
      </c>
      <c r="D78" s="47">
        <f t="shared" ref="D78:N78" si="68">D74+D70+D62</f>
        <v>777704.54</v>
      </c>
      <c r="E78" s="47">
        <f t="shared" si="68"/>
        <v>675955.16</v>
      </c>
      <c r="F78" s="47">
        <f t="shared" si="68"/>
        <v>729955.64999999991</v>
      </c>
      <c r="G78" s="47">
        <f t="shared" si="68"/>
        <v>708866.13000000012</v>
      </c>
      <c r="H78" s="47">
        <f t="shared" si="68"/>
        <v>696866.08000000007</v>
      </c>
      <c r="I78" s="47">
        <f t="shared" si="68"/>
        <v>719866.03</v>
      </c>
      <c r="J78" s="47">
        <f t="shared" si="68"/>
        <v>675494.95</v>
      </c>
      <c r="K78" s="47">
        <f t="shared" si="68"/>
        <v>724494.98</v>
      </c>
      <c r="L78" s="47">
        <f t="shared" si="68"/>
        <v>710494.49</v>
      </c>
      <c r="M78" s="47">
        <f t="shared" si="68"/>
        <v>676976.93</v>
      </c>
      <c r="N78" s="47">
        <f t="shared" si="68"/>
        <v>759976.95</v>
      </c>
      <c r="O78" s="47">
        <f>O74+O70+O62</f>
        <v>794977.10666666669</v>
      </c>
      <c r="P78" s="40">
        <f>SUM(P79:P81)</f>
        <v>708567.10666666669</v>
      </c>
      <c r="Q78" s="40">
        <f t="shared" ref="Q78:AK78" si="69">SUM(Q79:Q81)</f>
        <v>637657.10666666669</v>
      </c>
      <c r="R78" s="40">
        <f t="shared" si="69"/>
        <v>437147.10666666669</v>
      </c>
      <c r="S78" s="40">
        <f t="shared" si="69"/>
        <v>377237.10666666669</v>
      </c>
      <c r="T78" s="40">
        <f t="shared" si="69"/>
        <v>317327.10666666669</v>
      </c>
      <c r="U78" s="40">
        <f t="shared" si="69"/>
        <v>278708.77333333337</v>
      </c>
      <c r="V78" s="40">
        <f t="shared" si="69"/>
        <v>234798.77333333337</v>
      </c>
      <c r="W78" s="40">
        <f t="shared" si="69"/>
        <v>213055.44000000003</v>
      </c>
      <c r="X78" s="40">
        <f t="shared" si="69"/>
        <v>191416.27333333337</v>
      </c>
      <c r="Y78" s="40">
        <f t="shared" si="69"/>
        <v>193589.60666666672</v>
      </c>
      <c r="Z78" s="40">
        <f t="shared" si="69"/>
        <v>196158.77333333337</v>
      </c>
      <c r="AA78" s="40">
        <f t="shared" si="69"/>
        <v>222707.10666666672</v>
      </c>
      <c r="AB78" s="40">
        <f t="shared" si="69"/>
        <v>249422.10666666672</v>
      </c>
      <c r="AC78" s="40">
        <f t="shared" si="69"/>
        <v>299970.44000000006</v>
      </c>
      <c r="AD78" s="40">
        <f t="shared" si="69"/>
        <v>350685.44000000006</v>
      </c>
      <c r="AE78" s="40">
        <f t="shared" si="69"/>
        <v>401692.10666666675</v>
      </c>
      <c r="AF78" s="40">
        <f t="shared" si="69"/>
        <v>452782.10666666675</v>
      </c>
      <c r="AG78" s="40">
        <f t="shared" si="69"/>
        <v>503872.10666666675</v>
      </c>
      <c r="AH78" s="40">
        <f t="shared" si="69"/>
        <v>554962.10666666669</v>
      </c>
      <c r="AI78" s="40">
        <f t="shared" si="69"/>
        <v>606052.10666666669</v>
      </c>
      <c r="AJ78" s="40">
        <f t="shared" si="69"/>
        <v>657142.10666666669</v>
      </c>
      <c r="AK78" s="40">
        <f t="shared" si="69"/>
        <v>708232.10666666669</v>
      </c>
    </row>
    <row r="79" spans="1:37" x14ac:dyDescent="0.2">
      <c r="A79" s="2" t="s">
        <v>92</v>
      </c>
      <c r="B79" s="48">
        <f>B78-B80</f>
        <v>667704.46</v>
      </c>
      <c r="C79" s="48">
        <f>B78</f>
        <v>741704.46</v>
      </c>
      <c r="D79" s="48">
        <f t="shared" ref="D79:P79" si="70">C78</f>
        <v>755704.35</v>
      </c>
      <c r="E79" s="48">
        <f t="shared" si="70"/>
        <v>777704.54</v>
      </c>
      <c r="F79" s="48">
        <f t="shared" si="70"/>
        <v>675955.16</v>
      </c>
      <c r="G79" s="48">
        <f t="shared" si="70"/>
        <v>729955.64999999991</v>
      </c>
      <c r="H79" s="48">
        <f t="shared" si="70"/>
        <v>708866.13000000012</v>
      </c>
      <c r="I79" s="48">
        <f t="shared" si="70"/>
        <v>696866.08000000007</v>
      </c>
      <c r="J79" s="48">
        <f t="shared" si="70"/>
        <v>719866.03</v>
      </c>
      <c r="K79" s="48">
        <f t="shared" si="70"/>
        <v>675494.95</v>
      </c>
      <c r="L79" s="48">
        <f t="shared" si="70"/>
        <v>724494.98</v>
      </c>
      <c r="M79" s="48">
        <f t="shared" si="70"/>
        <v>710494.49</v>
      </c>
      <c r="N79" s="48">
        <f t="shared" si="70"/>
        <v>676976.93</v>
      </c>
      <c r="O79" s="48">
        <f t="shared" si="70"/>
        <v>759976.95</v>
      </c>
      <c r="P79" s="27">
        <f t="shared" si="70"/>
        <v>794977.10666666669</v>
      </c>
      <c r="Q79" s="27">
        <f t="shared" ref="Q79" si="71">P78</f>
        <v>708567.10666666669</v>
      </c>
      <c r="R79" s="27">
        <f t="shared" ref="R79" si="72">Q78</f>
        <v>637657.10666666669</v>
      </c>
      <c r="S79" s="27">
        <f t="shared" ref="S79" si="73">R78</f>
        <v>437147.10666666669</v>
      </c>
      <c r="T79" s="27">
        <f t="shared" ref="T79" si="74">S78</f>
        <v>377237.10666666669</v>
      </c>
      <c r="U79" s="27">
        <f t="shared" ref="U79" si="75">T78</f>
        <v>317327.10666666669</v>
      </c>
      <c r="V79" s="27">
        <f t="shared" ref="V79" si="76">U78</f>
        <v>278708.77333333337</v>
      </c>
      <c r="W79" s="27">
        <f t="shared" ref="W79" si="77">V78</f>
        <v>234798.77333333337</v>
      </c>
      <c r="X79" s="27">
        <f t="shared" ref="X79" si="78">W78</f>
        <v>213055.44000000003</v>
      </c>
      <c r="Y79" s="27">
        <f t="shared" ref="Y79" si="79">X78</f>
        <v>191416.27333333337</v>
      </c>
      <c r="Z79" s="27">
        <f t="shared" ref="Z79" si="80">Y78</f>
        <v>193589.60666666672</v>
      </c>
      <c r="AA79" s="27">
        <f t="shared" ref="AA79" si="81">Z78</f>
        <v>196158.77333333337</v>
      </c>
      <c r="AB79" s="27">
        <f t="shared" ref="AB79" si="82">AA78</f>
        <v>222707.10666666672</v>
      </c>
      <c r="AC79" s="27">
        <f t="shared" ref="AC79" si="83">AB78</f>
        <v>249422.10666666672</v>
      </c>
      <c r="AD79" s="27">
        <f t="shared" ref="AD79" si="84">AC78</f>
        <v>299970.44000000006</v>
      </c>
      <c r="AE79" s="27">
        <f t="shared" ref="AE79" si="85">AD78</f>
        <v>350685.44000000006</v>
      </c>
      <c r="AF79" s="27">
        <f t="shared" ref="AF79" si="86">AE78</f>
        <v>401692.10666666675</v>
      </c>
      <c r="AG79" s="27">
        <f t="shared" ref="AG79" si="87">AF78</f>
        <v>452782.10666666675</v>
      </c>
      <c r="AH79" s="27">
        <f t="shared" ref="AH79" si="88">AG78</f>
        <v>503872.10666666675</v>
      </c>
      <c r="AI79" s="27">
        <f t="shared" ref="AI79" si="89">AH78</f>
        <v>554962.10666666669</v>
      </c>
      <c r="AJ79" s="27">
        <f t="shared" ref="AJ79" si="90">AI78</f>
        <v>606052.10666666669</v>
      </c>
      <c r="AK79" s="27">
        <f t="shared" ref="AK79" si="91">AJ78</f>
        <v>657142.10666666669</v>
      </c>
    </row>
    <row r="80" spans="1:37" x14ac:dyDescent="0.2">
      <c r="A80" s="2" t="s">
        <v>93</v>
      </c>
      <c r="B80" s="48">
        <f>B43</f>
        <v>74000</v>
      </c>
      <c r="C80" s="48">
        <f>C43</f>
        <v>14000</v>
      </c>
      <c r="D80" s="48">
        <f t="shared" ref="D80:O80" si="92">D43</f>
        <v>22000</v>
      </c>
      <c r="E80" s="48">
        <f t="shared" si="92"/>
        <v>-6000</v>
      </c>
      <c r="F80" s="48">
        <f t="shared" si="92"/>
        <v>54000</v>
      </c>
      <c r="G80" s="48">
        <f t="shared" si="92"/>
        <v>48000</v>
      </c>
      <c r="H80" s="48">
        <f t="shared" si="92"/>
        <v>-12000</v>
      </c>
      <c r="I80" s="48">
        <f t="shared" si="92"/>
        <v>23000</v>
      </c>
      <c r="J80" s="48">
        <f t="shared" si="92"/>
        <v>30000</v>
      </c>
      <c r="K80" s="48">
        <f t="shared" si="92"/>
        <v>49000</v>
      </c>
      <c r="L80" s="48">
        <f t="shared" si="92"/>
        <v>-14000</v>
      </c>
      <c r="M80" s="48">
        <f t="shared" si="92"/>
        <v>50000</v>
      </c>
      <c r="N80" s="48">
        <f t="shared" si="92"/>
        <v>83000</v>
      </c>
      <c r="O80" s="48">
        <f t="shared" si="92"/>
        <v>35000</v>
      </c>
      <c r="P80" s="27">
        <f t="shared" ref="P80:AK80" si="93">P43</f>
        <v>-86410</v>
      </c>
      <c r="Q80" s="27">
        <f t="shared" si="93"/>
        <v>-70910</v>
      </c>
      <c r="R80" s="27">
        <f t="shared" si="93"/>
        <v>-200510</v>
      </c>
      <c r="S80" s="27">
        <f t="shared" si="93"/>
        <v>-59910</v>
      </c>
      <c r="T80" s="27">
        <f t="shared" si="93"/>
        <v>-59910</v>
      </c>
      <c r="U80" s="27">
        <f t="shared" si="93"/>
        <v>-38618.333333333336</v>
      </c>
      <c r="V80" s="27">
        <f t="shared" si="93"/>
        <v>-43910</v>
      </c>
      <c r="W80" s="27">
        <f t="shared" si="93"/>
        <v>-21743.333333333332</v>
      </c>
      <c r="X80" s="27">
        <f t="shared" si="93"/>
        <v>-21639.166666666668</v>
      </c>
      <c r="Y80" s="27">
        <f t="shared" si="93"/>
        <v>2173.3333333333335</v>
      </c>
      <c r="Z80" s="27">
        <f t="shared" si="93"/>
        <v>2569.1666666666665</v>
      </c>
      <c r="AA80" s="27">
        <f t="shared" si="93"/>
        <v>26548.333333333332</v>
      </c>
      <c r="AB80" s="27">
        <f t="shared" si="93"/>
        <v>26715</v>
      </c>
      <c r="AC80" s="27">
        <f t="shared" si="93"/>
        <v>50548.333333333336</v>
      </c>
      <c r="AD80" s="27">
        <f t="shared" si="93"/>
        <v>50715</v>
      </c>
      <c r="AE80" s="27">
        <f t="shared" si="93"/>
        <v>51006.666666666664</v>
      </c>
      <c r="AF80" s="27">
        <f t="shared" si="93"/>
        <v>51090</v>
      </c>
      <c r="AG80" s="27">
        <f t="shared" si="93"/>
        <v>51090</v>
      </c>
      <c r="AH80" s="27">
        <f t="shared" si="93"/>
        <v>51090</v>
      </c>
      <c r="AI80" s="27">
        <f t="shared" si="93"/>
        <v>51090</v>
      </c>
      <c r="AJ80" s="27">
        <f t="shared" si="93"/>
        <v>51090</v>
      </c>
      <c r="AK80" s="27">
        <f t="shared" si="93"/>
        <v>51090</v>
      </c>
    </row>
    <row r="81" spans="1:37" x14ac:dyDescent="0.2">
      <c r="A81" s="2" t="s">
        <v>94</v>
      </c>
      <c r="B81" s="46"/>
      <c r="C81" s="48">
        <f>C78-C79-C80</f>
        <v>-0.10999999998603016</v>
      </c>
      <c r="D81" s="48">
        <f t="shared" ref="D81:O81" si="94">D78-D79-D80</f>
        <v>0.19000000006053597</v>
      </c>
      <c r="E81" s="48">
        <f t="shared" si="94"/>
        <v>-95749.38</v>
      </c>
      <c r="F81" s="48">
        <f t="shared" si="94"/>
        <v>0.48999999987427145</v>
      </c>
      <c r="G81" s="48">
        <f t="shared" si="94"/>
        <v>-69089.519999999786</v>
      </c>
      <c r="H81" s="48">
        <f t="shared" si="94"/>
        <v>-5.0000000046566129E-2</v>
      </c>
      <c r="I81" s="48">
        <f t="shared" si="94"/>
        <v>-5.0000000046566129E-2</v>
      </c>
      <c r="J81" s="48">
        <f t="shared" si="94"/>
        <v>-74371.080000000075</v>
      </c>
      <c r="K81" s="48">
        <f t="shared" si="94"/>
        <v>3.0000000027939677E-2</v>
      </c>
      <c r="L81" s="48">
        <f t="shared" si="94"/>
        <v>-0.48999999999068677</v>
      </c>
      <c r="M81" s="48">
        <f t="shared" si="94"/>
        <v>-83517.559999999939</v>
      </c>
      <c r="N81" s="48">
        <f t="shared" si="94"/>
        <v>1.999999990221113E-2</v>
      </c>
      <c r="O81" s="48">
        <f t="shared" si="94"/>
        <v>0.15666666673496366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</row>
    <row r="83" spans="1:37" x14ac:dyDescent="0.2">
      <c r="A83" s="38" t="s">
        <v>105</v>
      </c>
      <c r="D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37" x14ac:dyDescent="0.2">
      <c r="A84" s="58" t="s">
        <v>106</v>
      </c>
      <c r="D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37" x14ac:dyDescent="0.2">
      <c r="A85" s="2" t="s">
        <v>101</v>
      </c>
      <c r="O85" s="27">
        <f>SUM(D14:O14)+SUM(D24:O24)</f>
        <v>1697000</v>
      </c>
    </row>
    <row r="86" spans="1:37" x14ac:dyDescent="0.2">
      <c r="A86" s="2" t="s">
        <v>102</v>
      </c>
      <c r="O86" s="27">
        <f>SUM(D25:O25)</f>
        <v>333000</v>
      </c>
    </row>
    <row r="87" spans="1:37" x14ac:dyDescent="0.2">
      <c r="A87" s="2" t="s">
        <v>103</v>
      </c>
      <c r="O87" s="57">
        <f>8000*12</f>
        <v>96000</v>
      </c>
    </row>
    <row r="88" spans="1:37" x14ac:dyDescent="0.2">
      <c r="A88" s="2" t="s">
        <v>107</v>
      </c>
      <c r="O88" s="57">
        <f>700*12</f>
        <v>8400</v>
      </c>
    </row>
    <row r="89" spans="1:37" x14ac:dyDescent="0.2">
      <c r="A89" s="2" t="s">
        <v>108</v>
      </c>
      <c r="O89" s="57">
        <v>-110000</v>
      </c>
    </row>
    <row r="90" spans="1:37" x14ac:dyDescent="0.2">
      <c r="A90" s="2" t="s">
        <v>109</v>
      </c>
      <c r="O90" s="59">
        <v>-500000</v>
      </c>
    </row>
    <row r="91" spans="1:37" x14ac:dyDescent="0.2">
      <c r="O91" s="27">
        <f>SUM(O85:O90)</f>
        <v>1524400</v>
      </c>
    </row>
    <row r="92" spans="1:37" x14ac:dyDescent="0.2">
      <c r="O92" s="60" t="s">
        <v>104</v>
      </c>
    </row>
    <row r="93" spans="1:37" ht="15" thickBot="1" x14ac:dyDescent="0.25">
      <c r="O93" s="29">
        <f>+O91/12*2.5</f>
        <v>317583.33333333331</v>
      </c>
    </row>
    <row r="94" spans="1:37" ht="15" thickTop="1" x14ac:dyDescent="0.2"/>
  </sheetData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7F25-CE03-408D-ABBA-8391FC4588DA}">
  <dimension ref="A1"/>
  <sheetViews>
    <sheetView workbookViewId="0"/>
  </sheetViews>
  <sheetFormatPr defaultRowHeight="15" x14ac:dyDescent="0.25"/>
  <sheetData>
    <row r="1" spans="1:1" x14ac:dyDescent="0.25">
      <c r="A1" s="4" t="s">
        <v>100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7ABEF-2F76-41A9-B59A-400F933AE77C}">
  <dimension ref="A1:AK5"/>
  <sheetViews>
    <sheetView topLeftCell="N1" zoomScale="140" zoomScaleNormal="140" workbookViewId="0">
      <selection activeCell="Q4" sqref="Q4:AC4"/>
    </sheetView>
  </sheetViews>
  <sheetFormatPr defaultRowHeight="15" x14ac:dyDescent="0.25"/>
  <cols>
    <col min="1" max="1" width="38.85546875" bestFit="1" customWidth="1"/>
    <col min="2" max="2" width="7.7109375" bestFit="1" customWidth="1"/>
    <col min="3" max="3" width="12.85546875" bestFit="1" customWidth="1"/>
    <col min="4" max="4" width="11" bestFit="1" customWidth="1"/>
    <col min="5" max="5" width="12.85546875" bestFit="1" customWidth="1"/>
    <col min="6" max="6" width="12.140625" bestFit="1" customWidth="1"/>
    <col min="7" max="7" width="12.85546875" bestFit="1" customWidth="1"/>
    <col min="8" max="8" width="11.7109375" bestFit="1" customWidth="1"/>
    <col min="9" max="9" width="12.140625" bestFit="1" customWidth="1"/>
    <col min="10" max="10" width="11" bestFit="1" customWidth="1"/>
    <col min="11" max="12" width="11.7109375" bestFit="1" customWidth="1"/>
    <col min="13" max="14" width="11" bestFit="1" customWidth="1"/>
    <col min="15" max="15" width="11.7109375" bestFit="1" customWidth="1"/>
    <col min="16" max="16" width="12.140625" bestFit="1" customWidth="1"/>
    <col min="17" max="19" width="12.85546875" bestFit="1" customWidth="1"/>
    <col min="20" max="25" width="11.7109375" bestFit="1" customWidth="1"/>
    <col min="26" max="26" width="10" bestFit="1" customWidth="1"/>
    <col min="27" max="27" width="11.7109375" bestFit="1" customWidth="1"/>
    <col min="28" max="28" width="11" bestFit="1" customWidth="1"/>
    <col min="29" max="30" width="11.7109375" bestFit="1" customWidth="1"/>
    <col min="31" max="31" width="11" bestFit="1" customWidth="1"/>
    <col min="32" max="32" width="11.7109375" bestFit="1" customWidth="1"/>
    <col min="33" max="33" width="11" bestFit="1" customWidth="1"/>
    <col min="34" max="35" width="11.7109375" bestFit="1" customWidth="1"/>
    <col min="36" max="36" width="12.140625" bestFit="1" customWidth="1"/>
    <col min="37" max="37" width="11" bestFit="1" customWidth="1"/>
  </cols>
  <sheetData>
    <row r="1" spans="1:37" x14ac:dyDescent="0.25">
      <c r="A1" s="56"/>
      <c r="B1" s="56" t="str">
        <f>'Monthly Plan'!B5</f>
        <v>2019-01</v>
      </c>
      <c r="C1" s="56" t="str">
        <f>'Monthly Plan'!C5</f>
        <v>2019-02</v>
      </c>
      <c r="D1" s="56" t="str">
        <f>'Monthly Plan'!D5</f>
        <v>2019-03</v>
      </c>
      <c r="E1" s="56" t="str">
        <f>'Monthly Plan'!E5</f>
        <v>2019-04</v>
      </c>
      <c r="F1" s="56" t="str">
        <f>'Monthly Plan'!F5</f>
        <v>2019-05</v>
      </c>
      <c r="G1" s="56" t="str">
        <f>'Monthly Plan'!G5</f>
        <v>2019-06</v>
      </c>
      <c r="H1" s="56" t="str">
        <f>'Monthly Plan'!H5</f>
        <v>2019-07</v>
      </c>
      <c r="I1" s="56" t="str">
        <f>'Monthly Plan'!I5</f>
        <v>2019-08</v>
      </c>
      <c r="J1" s="56" t="str">
        <f>'Monthly Plan'!J5</f>
        <v>2019-09</v>
      </c>
      <c r="K1" s="56" t="str">
        <f>'Monthly Plan'!K5</f>
        <v>2019-10</v>
      </c>
      <c r="L1" s="56" t="str">
        <f>'Monthly Plan'!L5</f>
        <v>2019-11</v>
      </c>
      <c r="M1" s="56" t="str">
        <f>'Monthly Plan'!M5</f>
        <v>2019-12</v>
      </c>
      <c r="N1" s="56" t="str">
        <f>'Monthly Plan'!N5</f>
        <v>2020-01</v>
      </c>
      <c r="O1" s="56" t="str">
        <f>'Monthly Plan'!O5</f>
        <v>2020-02</v>
      </c>
      <c r="P1" s="56" t="str">
        <f>'Monthly Plan'!P5</f>
        <v>2020-03</v>
      </c>
      <c r="Q1" s="56" t="str">
        <f>'Monthly Plan'!Q5</f>
        <v>2020-04</v>
      </c>
      <c r="R1" s="56" t="str">
        <f>'Monthly Plan'!R5</f>
        <v>2020-05</v>
      </c>
      <c r="S1" s="56" t="str">
        <f>'Monthly Plan'!S5</f>
        <v>2020-06</v>
      </c>
      <c r="T1" s="56" t="str">
        <f>'Monthly Plan'!T5</f>
        <v>2020-07</v>
      </c>
      <c r="U1" s="56" t="str">
        <f>'Monthly Plan'!U5</f>
        <v>2020-08</v>
      </c>
      <c r="V1" s="56" t="str">
        <f>'Monthly Plan'!V5</f>
        <v>2020-09</v>
      </c>
      <c r="W1" s="56" t="str">
        <f>'Monthly Plan'!W5</f>
        <v>2020-10</v>
      </c>
      <c r="X1" s="56" t="str">
        <f>'Monthly Plan'!X5</f>
        <v>2020-11</v>
      </c>
      <c r="Y1" s="56" t="str">
        <f>'Monthly Plan'!Y5</f>
        <v>2020-12</v>
      </c>
      <c r="Z1" s="56" t="str">
        <f>'Monthly Plan'!Z5</f>
        <v>2021-01</v>
      </c>
      <c r="AA1" s="56" t="str">
        <f>'Monthly Plan'!AA5</f>
        <v>2021-02</v>
      </c>
      <c r="AB1" s="56" t="str">
        <f>'Monthly Plan'!AB5</f>
        <v>2021-03</v>
      </c>
      <c r="AC1" s="56" t="str">
        <f>'Monthly Plan'!AC5</f>
        <v>2021-04</v>
      </c>
      <c r="AD1" s="56" t="str">
        <f>'Monthly Plan'!AD5</f>
        <v>2021-05</v>
      </c>
      <c r="AE1" s="56" t="str">
        <f>'Monthly Plan'!AE5</f>
        <v>2021-06</v>
      </c>
      <c r="AF1" s="56" t="str">
        <f>'Monthly Plan'!AF5</f>
        <v>2021-07</v>
      </c>
      <c r="AG1" s="56" t="str">
        <f>'Monthly Plan'!AG5</f>
        <v>2021-08</v>
      </c>
      <c r="AH1" s="56" t="str">
        <f>'Monthly Plan'!AH5</f>
        <v>2021-09</v>
      </c>
      <c r="AI1" s="56" t="str">
        <f>'Monthly Plan'!AI5</f>
        <v>2021-10</v>
      </c>
      <c r="AJ1" s="56" t="str">
        <f>'Monthly Plan'!AJ5</f>
        <v>2021-11</v>
      </c>
      <c r="AK1" s="56" t="str">
        <f>'Monthly Plan'!AK5</f>
        <v>2021-12</v>
      </c>
    </row>
    <row r="2" spans="1:37" x14ac:dyDescent="0.25">
      <c r="A2" s="56" t="s">
        <v>97</v>
      </c>
      <c r="B2" s="56"/>
      <c r="C2" s="56">
        <f>'Monthly Plan'!C43</f>
        <v>14000</v>
      </c>
      <c r="D2" s="56">
        <f>'Monthly Plan'!D43</f>
        <v>22000</v>
      </c>
      <c r="E2" s="56">
        <f>'Monthly Plan'!E43</f>
        <v>-6000</v>
      </c>
      <c r="F2" s="56">
        <f>'Monthly Plan'!F43</f>
        <v>54000</v>
      </c>
      <c r="G2" s="56">
        <f>'Monthly Plan'!G43</f>
        <v>48000</v>
      </c>
      <c r="H2" s="56">
        <f>'Monthly Plan'!H43</f>
        <v>-12000</v>
      </c>
      <c r="I2" s="56">
        <f>'Monthly Plan'!I43</f>
        <v>23000</v>
      </c>
      <c r="J2" s="56">
        <f>'Monthly Plan'!J43</f>
        <v>30000</v>
      </c>
      <c r="K2" s="56">
        <f>'Monthly Plan'!K43</f>
        <v>49000</v>
      </c>
      <c r="L2" s="56">
        <f>'Monthly Plan'!L43</f>
        <v>-14000</v>
      </c>
      <c r="M2" s="56">
        <f>'Monthly Plan'!M43</f>
        <v>50000</v>
      </c>
      <c r="N2" s="56">
        <f>'Monthly Plan'!N43</f>
        <v>83000</v>
      </c>
      <c r="O2" s="56">
        <f>'Monthly Plan'!O43</f>
        <v>35000</v>
      </c>
      <c r="P2" s="56">
        <f>'Monthly Plan'!P43</f>
        <v>-86410</v>
      </c>
      <c r="Q2" s="56">
        <f>'Monthly Plan'!Q43</f>
        <v>-70910</v>
      </c>
      <c r="R2" s="56">
        <f>'Monthly Plan'!R43</f>
        <v>-200510</v>
      </c>
      <c r="S2" s="56">
        <f>'Monthly Plan'!S43</f>
        <v>-59910</v>
      </c>
      <c r="T2" s="56">
        <f>'Monthly Plan'!T43</f>
        <v>-59910</v>
      </c>
      <c r="U2" s="56">
        <f>'Monthly Plan'!U43</f>
        <v>-38618.333333333336</v>
      </c>
      <c r="V2" s="56">
        <f>'Monthly Plan'!V43</f>
        <v>-43910</v>
      </c>
      <c r="W2" s="56">
        <f>'Monthly Plan'!W43</f>
        <v>-21743.333333333332</v>
      </c>
      <c r="X2" s="56">
        <f>'Monthly Plan'!X43</f>
        <v>-21639.166666666668</v>
      </c>
      <c r="Y2" s="56">
        <f>'Monthly Plan'!Y43</f>
        <v>2173.3333333333335</v>
      </c>
      <c r="Z2" s="56">
        <f>'Monthly Plan'!Z43</f>
        <v>2569.1666666666665</v>
      </c>
      <c r="AA2" s="56">
        <f>'Monthly Plan'!AA43</f>
        <v>26548.333333333332</v>
      </c>
      <c r="AB2" s="56">
        <f>'Monthly Plan'!AB43</f>
        <v>26715</v>
      </c>
      <c r="AC2" s="56">
        <f>'Monthly Plan'!AC43</f>
        <v>50548.333333333336</v>
      </c>
      <c r="AD2" s="56">
        <f>'Monthly Plan'!AD43</f>
        <v>50715</v>
      </c>
      <c r="AE2" s="56">
        <f>'Monthly Plan'!AE43</f>
        <v>51006.666666666664</v>
      </c>
      <c r="AF2" s="56">
        <f>'Monthly Plan'!AF43</f>
        <v>51090</v>
      </c>
      <c r="AG2" s="56">
        <f>'Monthly Plan'!AG43</f>
        <v>51090</v>
      </c>
      <c r="AH2" s="56">
        <f>'Monthly Plan'!AH43</f>
        <v>51090</v>
      </c>
      <c r="AI2" s="56">
        <f>'Monthly Plan'!AI43</f>
        <v>51090</v>
      </c>
      <c r="AJ2" s="56">
        <f>'Monthly Plan'!AJ43</f>
        <v>51090</v>
      </c>
      <c r="AK2" s="56">
        <f>'Monthly Plan'!AK43</f>
        <v>51090</v>
      </c>
    </row>
    <row r="3" spans="1:37" x14ac:dyDescent="0.25">
      <c r="A3" s="56" t="s">
        <v>98</v>
      </c>
      <c r="B3" s="56"/>
      <c r="C3" s="56">
        <f>'Monthly Plan'!C60</f>
        <v>-119792.10999999999</v>
      </c>
      <c r="D3" s="56">
        <f>'Monthly Plan'!D60</f>
        <v>39487.289999999979</v>
      </c>
      <c r="E3" s="56">
        <f>'Monthly Plan'!E60</f>
        <v>-107245.14000000001</v>
      </c>
      <c r="F3" s="56">
        <f>'Monthly Plan'!F60</f>
        <v>102982.99000000005</v>
      </c>
      <c r="G3" s="56">
        <f>'Monthly Plan'!G60</f>
        <v>-132852.0400000001</v>
      </c>
      <c r="H3" s="56">
        <f>'Monthly Plan'!H60</f>
        <v>19717.050000000047</v>
      </c>
      <c r="I3" s="56">
        <f>'Monthly Plan'!I60</f>
        <v>116977.04999999999</v>
      </c>
      <c r="J3" s="56">
        <f>'Monthly Plan'!J60</f>
        <v>45339.080000000016</v>
      </c>
      <c r="K3" s="56">
        <f>'Monthly Plan'!K60</f>
        <v>-68083.030000000028</v>
      </c>
      <c r="L3" s="56">
        <f>'Monthly Plan'!L60</f>
        <v>76258.489999999991</v>
      </c>
      <c r="M3" s="56">
        <f>'Monthly Plan'!M60</f>
        <v>-6619.7299999999814</v>
      </c>
      <c r="N3" s="56">
        <f>'Monthly Plan'!N60</f>
        <v>5960.9800000000396</v>
      </c>
      <c r="O3" s="56">
        <f>'Monthly Plan'!O60</f>
        <v>-98322.489999999991</v>
      </c>
      <c r="P3" s="56">
        <f>'Monthly Plan'!P60</f>
        <v>189852.71999999997</v>
      </c>
      <c r="Q3" s="56">
        <f>'Monthly Plan'!Q60</f>
        <v>-38071.330000000016</v>
      </c>
      <c r="R3" s="56">
        <f>'Monthly Plan'!R60</f>
        <v>257031.14</v>
      </c>
      <c r="S3" s="56">
        <f>'Monthly Plan'!S60</f>
        <v>-307646.08666666667</v>
      </c>
      <c r="T3" s="56">
        <f>'Monthly Plan'!T60</f>
        <v>-33866.770000000019</v>
      </c>
      <c r="U3" s="56">
        <f>'Monthly Plan'!U60</f>
        <v>-10374.86666666664</v>
      </c>
      <c r="V3" s="56">
        <f>'Monthly Plan'!V60</f>
        <v>-26252.109999999986</v>
      </c>
      <c r="W3" s="56">
        <f>'Monthly Plan'!W60</f>
        <v>-63057.3066666667</v>
      </c>
      <c r="X3" s="56">
        <f>'Monthly Plan'!X60</f>
        <v>49179.830000000016</v>
      </c>
      <c r="Y3" s="56">
        <f>'Monthly Plan'!Y60</f>
        <v>-35887.406666666735</v>
      </c>
      <c r="Z3" s="56">
        <f>'Monthly Plan'!Z60</f>
        <v>84884.853333333391</v>
      </c>
      <c r="AA3" s="56">
        <f>'Monthly Plan'!AA60</f>
        <v>-41433.333333333256</v>
      </c>
      <c r="AB3" s="56">
        <f>'Monthly Plan'!AB60</f>
        <v>8326.7199999999721</v>
      </c>
      <c r="AC3" s="56">
        <f>'Monthly Plan'!AC60</f>
        <v>-79504.663333333388</v>
      </c>
      <c r="AD3" s="56">
        <f>'Monthly Plan'!AD60</f>
        <v>-11708.859999999986</v>
      </c>
      <c r="AE3" s="56">
        <f>'Monthly Plan'!AE60</f>
        <v>10860.580000000016</v>
      </c>
      <c r="AF3" s="56">
        <f>'Monthly Plan'!AF60</f>
        <v>-33866.770000000019</v>
      </c>
      <c r="AG3" s="56">
        <f>'Monthly Plan'!AG60</f>
        <v>39391.799999999988</v>
      </c>
      <c r="AH3" s="56">
        <f>'Monthly Plan'!AH60</f>
        <v>-26252.109999999986</v>
      </c>
      <c r="AI3" s="56">
        <f>'Monthly Plan'!AI60</f>
        <v>-13290.640000000014</v>
      </c>
      <c r="AJ3" s="56">
        <f>'Monthly Plan'!AJ60</f>
        <v>49179.830000000016</v>
      </c>
      <c r="AK3" s="56">
        <f>'Monthly Plan'!AK60</f>
        <v>13879.260000000009</v>
      </c>
    </row>
    <row r="4" spans="1:37" x14ac:dyDescent="0.25">
      <c r="A4" s="56" t="s">
        <v>99</v>
      </c>
      <c r="B4" s="56"/>
      <c r="C4" s="56">
        <f>+C2+C3</f>
        <v>-105792.10999999999</v>
      </c>
      <c r="D4" s="56">
        <f t="shared" ref="D4:AD4" si="0">+D2+D3</f>
        <v>61487.289999999979</v>
      </c>
      <c r="E4" s="56">
        <f t="shared" si="0"/>
        <v>-113245.14000000001</v>
      </c>
      <c r="F4" s="56">
        <f t="shared" si="0"/>
        <v>156982.99000000005</v>
      </c>
      <c r="G4" s="56">
        <f t="shared" si="0"/>
        <v>-84852.040000000095</v>
      </c>
      <c r="H4" s="56">
        <f t="shared" si="0"/>
        <v>7717.0500000000466</v>
      </c>
      <c r="I4" s="56">
        <f t="shared" si="0"/>
        <v>139977.04999999999</v>
      </c>
      <c r="J4" s="56">
        <f t="shared" si="0"/>
        <v>75339.080000000016</v>
      </c>
      <c r="K4" s="56">
        <f t="shared" si="0"/>
        <v>-19083.030000000028</v>
      </c>
      <c r="L4" s="56">
        <f t="shared" si="0"/>
        <v>62258.489999999991</v>
      </c>
      <c r="M4" s="56">
        <f t="shared" si="0"/>
        <v>43380.270000000019</v>
      </c>
      <c r="N4" s="56">
        <f t="shared" si="0"/>
        <v>88960.98000000004</v>
      </c>
      <c r="O4" s="56">
        <f t="shared" si="0"/>
        <v>-63322.489999999991</v>
      </c>
      <c r="P4" s="56">
        <f t="shared" si="0"/>
        <v>103442.71999999997</v>
      </c>
      <c r="Q4" s="56">
        <f t="shared" si="0"/>
        <v>-108981.33000000002</v>
      </c>
      <c r="R4" s="56">
        <f t="shared" si="0"/>
        <v>56521.140000000014</v>
      </c>
      <c r="S4" s="56">
        <f t="shared" si="0"/>
        <v>-367556.08666666667</v>
      </c>
      <c r="T4" s="56">
        <f t="shared" si="0"/>
        <v>-93776.770000000019</v>
      </c>
      <c r="U4" s="56">
        <f t="shared" si="0"/>
        <v>-48993.199999999975</v>
      </c>
      <c r="V4" s="56">
        <f t="shared" si="0"/>
        <v>-70162.109999999986</v>
      </c>
      <c r="W4" s="56">
        <f t="shared" si="0"/>
        <v>-84800.640000000029</v>
      </c>
      <c r="X4" s="56">
        <f t="shared" si="0"/>
        <v>27540.663333333348</v>
      </c>
      <c r="Y4" s="56">
        <f t="shared" si="0"/>
        <v>-33714.073333333399</v>
      </c>
      <c r="Z4" s="56">
        <f t="shared" si="0"/>
        <v>87454.020000000062</v>
      </c>
      <c r="AA4" s="56">
        <f t="shared" si="0"/>
        <v>-14884.999999999924</v>
      </c>
      <c r="AB4" s="56">
        <f t="shared" si="0"/>
        <v>35041.719999999972</v>
      </c>
      <c r="AC4" s="56">
        <f t="shared" si="0"/>
        <v>-28956.330000000053</v>
      </c>
      <c r="AD4" s="56">
        <f t="shared" si="0"/>
        <v>39006.140000000014</v>
      </c>
      <c r="AE4" s="56">
        <f t="shared" ref="AE4" si="1">+AE2+AE3</f>
        <v>61867.246666666681</v>
      </c>
      <c r="AF4" s="56">
        <f t="shared" ref="AF4" si="2">+AF2+AF3</f>
        <v>17223.229999999981</v>
      </c>
      <c r="AG4" s="56">
        <f t="shared" ref="AG4" si="3">+AG2+AG3</f>
        <v>90481.799999999988</v>
      </c>
      <c r="AH4" s="56">
        <f t="shared" ref="AH4" si="4">+AH2+AH3</f>
        <v>24837.890000000014</v>
      </c>
      <c r="AI4" s="56">
        <f t="shared" ref="AI4" si="5">+AI2+AI3</f>
        <v>37799.359999999986</v>
      </c>
      <c r="AJ4" s="56">
        <f t="shared" ref="AJ4" si="6">+AJ2+AJ3</f>
        <v>100269.83000000002</v>
      </c>
      <c r="AK4" s="56">
        <f t="shared" ref="AK4" si="7">+AK2+AK3</f>
        <v>64969.260000000009</v>
      </c>
    </row>
    <row r="5" spans="1:37" x14ac:dyDescent="0.25">
      <c r="C5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R12 P&amp;L</vt:lpstr>
      <vt:lpstr>Monthly Plan</vt:lpstr>
      <vt:lpstr>Graph</vt:lpstr>
      <vt:lpstr>Graph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Crabtree</dc:creator>
  <cp:lastModifiedBy>Greg Crabtree</cp:lastModifiedBy>
  <dcterms:created xsi:type="dcterms:W3CDTF">2020-03-17T01:32:53Z</dcterms:created>
  <dcterms:modified xsi:type="dcterms:W3CDTF">2020-03-26T17:52:51Z</dcterms:modified>
</cp:coreProperties>
</file>