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90" windowHeight="11445" activeTab="0"/>
  </bookViews>
  <sheets>
    <sheet name="Q1" sheetId="1" r:id="rId1"/>
    <sheet name="Q2" sheetId="2" r:id="rId2"/>
    <sheet name="Q3" sheetId="3" r:id="rId3"/>
    <sheet name="Q4" sheetId="4" r:id="rId4"/>
  </sheets>
  <definedNames>
    <definedName name="Z_35B6D824_BC83_11D4_AAA9_00105A9E2074_.wvu.Cols" localSheetId="0" hidden="1">'Q1'!$B:$B</definedName>
    <definedName name="Z_35B6D824_BC83_11D4_AAA9_00105A9E2074_.wvu.Cols" localSheetId="1" hidden="1">'Q2'!$B:$B</definedName>
    <definedName name="Z_35B6D824_BC83_11D4_AAA9_00105A9E2074_.wvu.Cols" localSheetId="2" hidden="1">'Q3'!$B:$B</definedName>
    <definedName name="Z_35B6D824_BC83_11D4_AAA9_00105A9E2074_.wvu.Cols" localSheetId="3" hidden="1">'Q4'!$B:$B</definedName>
    <definedName name="Z_9F8670FE_9B7F_4940_8836_D81D150BB182_.wvu.Cols" localSheetId="0" hidden="1">'Q1'!$B:$B</definedName>
    <definedName name="Z_9F8670FE_9B7F_4940_8836_D81D150BB182_.wvu.Cols" localSheetId="1" hidden="1">'Q2'!$B:$B</definedName>
    <definedName name="Z_9F8670FE_9B7F_4940_8836_D81D150BB182_.wvu.Cols" localSheetId="2" hidden="1">'Q3'!$B:$B</definedName>
    <definedName name="Z_9F8670FE_9B7F_4940_8836_D81D150BB182_.wvu.Cols" localSheetId="3" hidden="1">'Q4'!$B:$B</definedName>
  </definedNames>
  <calcPr fullCalcOnLoad="1"/>
</workbook>
</file>

<file path=xl/comments1.xml><?xml version="1.0" encoding="utf-8"?>
<comments xmlns="http://schemas.openxmlformats.org/spreadsheetml/2006/main">
  <authors>
    <author>Greg Crabtree</author>
  </authors>
  <commentList>
    <comment ref="C8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A/R amount from Balance sheet is entered as a negative number.  This amount will remain the same all year</t>
        </r>
      </text>
    </comment>
    <comment ref="C10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Accounts Payable form Balance Sheet entered as a positive number, this amount will remain the same all year</t>
        </r>
      </text>
    </comment>
    <comment ref="D9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Current period A/R entered as a negative number</t>
        </r>
      </text>
    </comment>
    <comment ref="D11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Current period Accounts Payable entered as a positive number</t>
        </r>
      </text>
    </comment>
    <comment ref="C12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All other accrual accounts entered as a positive number, this amount will remain the same all year</t>
        </r>
      </text>
    </comment>
    <comment ref="D13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All other accrual accounts entered as a positive number</t>
        </r>
      </text>
    </comment>
    <comment ref="B20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Enter the maximum Federal and State tax rate combined</t>
        </r>
      </text>
    </comment>
    <comment ref="D4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This should be net income on the accrual basis YTD through this Quarter</t>
        </r>
      </text>
    </comment>
  </commentList>
</comments>
</file>

<file path=xl/comments2.xml><?xml version="1.0" encoding="utf-8"?>
<comments xmlns="http://schemas.openxmlformats.org/spreadsheetml/2006/main">
  <authors>
    <author>Greg Crabtree</author>
  </authors>
  <commentList>
    <comment ref="C8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A/R amount from Balance sheet is entered as a negative number</t>
        </r>
      </text>
    </comment>
    <comment ref="D9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Current period A/R entered as a negative number</t>
        </r>
      </text>
    </comment>
    <comment ref="C10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Accounts Payable form Balance Sheet entered as a positive number</t>
        </r>
      </text>
    </comment>
    <comment ref="D11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Current periof Accounts Payable entered as a positive number</t>
        </r>
      </text>
    </comment>
    <comment ref="C12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All other accrual accounts entered as a positive number</t>
        </r>
      </text>
    </comment>
    <comment ref="D13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All other accrual accounts entered as a positive number</t>
        </r>
      </text>
    </comment>
    <comment ref="B19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Enter the maximum Federal and State tax rate combined</t>
        </r>
      </text>
    </comment>
    <comment ref="D4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This should be net income on the accrual basis YTD through this Quarter</t>
        </r>
      </text>
    </comment>
  </commentList>
</comments>
</file>

<file path=xl/comments3.xml><?xml version="1.0" encoding="utf-8"?>
<comments xmlns="http://schemas.openxmlformats.org/spreadsheetml/2006/main">
  <authors>
    <author>Greg Crabtree</author>
  </authors>
  <commentList>
    <comment ref="D4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This should be net income on the accrual basis YTD through this Quarter</t>
        </r>
      </text>
    </comment>
    <comment ref="C8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A/R amount from Balance sheet is entered as a negative number</t>
        </r>
      </text>
    </comment>
    <comment ref="D9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Current period A/R entered as a negative number</t>
        </r>
      </text>
    </comment>
    <comment ref="C10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Accounts Payable form Balance Sheet entered as a positive number</t>
        </r>
      </text>
    </comment>
    <comment ref="D11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Current periof Accounts Payable entered as a positive number</t>
        </r>
      </text>
    </comment>
    <comment ref="C12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All other accrual accounts entered as a positive number</t>
        </r>
      </text>
    </comment>
    <comment ref="D13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All other accrual accounts entered as a positive number</t>
        </r>
      </text>
    </comment>
    <comment ref="B19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Enter the maximum Federal and State tax rate combined</t>
        </r>
      </text>
    </comment>
  </commentList>
</comments>
</file>

<file path=xl/comments4.xml><?xml version="1.0" encoding="utf-8"?>
<comments xmlns="http://schemas.openxmlformats.org/spreadsheetml/2006/main">
  <authors>
    <author>Greg Crabtree</author>
  </authors>
  <commentList>
    <comment ref="D4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This should be net income on the accrual basis YTD through this Quarter</t>
        </r>
      </text>
    </comment>
    <comment ref="C8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A/R amount from Balance sheet is entered as a negative number</t>
        </r>
      </text>
    </comment>
    <comment ref="D9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Current period A/R entered as a negative number</t>
        </r>
      </text>
    </comment>
    <comment ref="C10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Accounts Payable form Balance Sheet entered as a positive number</t>
        </r>
      </text>
    </comment>
    <comment ref="D11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Current periof Accounts Payable entered as a positive number</t>
        </r>
      </text>
    </comment>
    <comment ref="C12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All other accrual accounts entered as a positive number</t>
        </r>
      </text>
    </comment>
    <comment ref="D13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All other accrual accounts entered as a positive number</t>
        </r>
      </text>
    </comment>
    <comment ref="B19" authorId="0">
      <text>
        <r>
          <rPr>
            <b/>
            <sz val="9"/>
            <rFont val="Tahoma"/>
            <family val="2"/>
          </rPr>
          <t>Greg Crabtree:</t>
        </r>
        <r>
          <rPr>
            <sz val="9"/>
            <rFont val="Tahoma"/>
            <family val="2"/>
          </rPr>
          <t xml:space="preserve">
Enter the maximum Federal and State tax rate combined</t>
        </r>
      </text>
    </comment>
  </commentList>
</comments>
</file>

<file path=xl/sharedStrings.xml><?xml version="1.0" encoding="utf-8"?>
<sst xmlns="http://schemas.openxmlformats.org/spreadsheetml/2006/main" count="117" uniqueCount="38">
  <si>
    <t>Tax Adjustments</t>
  </si>
  <si>
    <t>Prior Year A/R</t>
  </si>
  <si>
    <t>Current Year A/R</t>
  </si>
  <si>
    <t>Prior A/P</t>
  </si>
  <si>
    <t>Current A/P</t>
  </si>
  <si>
    <t>.</t>
  </si>
  <si>
    <t>Recommended amount to distribute</t>
  </si>
  <si>
    <t>Anticipated Distribution to cover taxes</t>
  </si>
  <si>
    <t>Shareholders</t>
  </si>
  <si>
    <t>% Stock</t>
  </si>
  <si>
    <t>Fed</t>
  </si>
  <si>
    <t>Estimates</t>
  </si>
  <si>
    <t>Estimated Taxable income - cash</t>
  </si>
  <si>
    <t>(If negative, no distribution is needed for this quarter)</t>
  </si>
  <si>
    <t>Q4 2010</t>
  </si>
  <si>
    <t>Q1 2011</t>
  </si>
  <si>
    <t>Q3 2011</t>
  </si>
  <si>
    <t>Q2 2011</t>
  </si>
  <si>
    <t>Q4 2011</t>
  </si>
  <si>
    <t>John</t>
  </si>
  <si>
    <t>Bob</t>
  </si>
  <si>
    <t>Mary</t>
  </si>
  <si>
    <t>George</t>
  </si>
  <si>
    <t>Prior Other Accruals</t>
  </si>
  <si>
    <t>Current Other Accruals</t>
  </si>
  <si>
    <t>State</t>
  </si>
  <si>
    <t>Book Income  - Accrual</t>
  </si>
  <si>
    <t>Net cash basis adjustments</t>
  </si>
  <si>
    <t>Less: Payments from Q1</t>
  </si>
  <si>
    <t>Total tax due</t>
  </si>
  <si>
    <t>(If negative, amount represents current overpayment, no distribution is needed for this quarter)</t>
  </si>
  <si>
    <t>Enter rounded number from line 22 if tax is due</t>
  </si>
  <si>
    <t>Less: Payments from Q1 &amp; Q2</t>
  </si>
  <si>
    <t>Sample Company - 1st Quarter</t>
  </si>
  <si>
    <t>Sample Company - 2nd Quarter</t>
  </si>
  <si>
    <t>Sample Company - 3rd Quarter</t>
  </si>
  <si>
    <t>Sample Company - 4th Quarter</t>
  </si>
  <si>
    <t>Less: Payments from Q1 &amp; Q2 &amp; Q3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</si>
</sst>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</numFmts>
  <fonts count="45">
    <font>
      <sz val="10"/>
      <name val="CG Omega"/>
      <family val="0"/>
    </font>
    <font>
      <u val="singleAccounting"/>
      <sz val="10"/>
      <name val="CG Omega"/>
      <family val="2"/>
    </font>
    <font>
      <u val="doubleAccounting"/>
      <sz val="10"/>
      <name val="CG Omega"/>
      <family val="2"/>
    </font>
    <font>
      <b/>
      <sz val="10"/>
      <name val="CG Omega"/>
      <family val="2"/>
    </font>
    <font>
      <b/>
      <u val="singleAccounting"/>
      <sz val="10"/>
      <name val="CG Omega"/>
      <family val="2"/>
    </font>
    <font>
      <b/>
      <u val="single"/>
      <sz val="10"/>
      <name val="CG Omega"/>
      <family val="2"/>
    </font>
    <font>
      <b/>
      <u val="doubleAccounting"/>
      <sz val="10"/>
      <name val="CG Omega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CG Omeg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G Omeg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3" fontId="0" fillId="0" borderId="0" xfId="42" applyFont="1" applyAlignment="1">
      <alignment/>
    </xf>
    <xf numFmtId="14" fontId="0" fillId="0" borderId="0" xfId="42" applyNumberFormat="1" applyFont="1" applyAlignment="1">
      <alignment/>
    </xf>
    <xf numFmtId="43" fontId="3" fillId="0" borderId="0" xfId="42" applyFont="1" applyAlignment="1">
      <alignment/>
    </xf>
    <xf numFmtId="43" fontId="4" fillId="0" borderId="0" xfId="42" applyFont="1" applyAlignment="1">
      <alignment/>
    </xf>
    <xf numFmtId="168" fontId="2" fillId="0" borderId="0" xfId="42" applyNumberFormat="1" applyFont="1" applyAlignment="1">
      <alignment/>
    </xf>
    <xf numFmtId="168" fontId="0" fillId="0" borderId="0" xfId="42" applyNumberFormat="1" applyFont="1" applyAlignment="1">
      <alignment/>
    </xf>
    <xf numFmtId="168" fontId="1" fillId="0" borderId="0" xfId="42" applyNumberFormat="1" applyFont="1" applyAlignment="1">
      <alignment/>
    </xf>
    <xf numFmtId="168" fontId="1" fillId="0" borderId="0" xfId="42" applyNumberFormat="1" applyFont="1" applyAlignment="1">
      <alignment/>
    </xf>
    <xf numFmtId="168" fontId="2" fillId="0" borderId="0" xfId="44" applyNumberFormat="1" applyFont="1" applyAlignment="1">
      <alignment/>
    </xf>
    <xf numFmtId="164" fontId="5" fillId="0" borderId="0" xfId="42" applyNumberFormat="1" applyFont="1" applyAlignment="1">
      <alignment horizontal="center"/>
    </xf>
    <xf numFmtId="9" fontId="0" fillId="0" borderId="0" xfId="42" applyNumberFormat="1" applyFont="1" applyAlignment="1">
      <alignment/>
    </xf>
    <xf numFmtId="3" fontId="0" fillId="0" borderId="0" xfId="42" applyNumberFormat="1" applyFont="1" applyAlignment="1">
      <alignment/>
    </xf>
    <xf numFmtId="3" fontId="3" fillId="0" borderId="0" xfId="42" applyNumberFormat="1" applyFont="1" applyAlignment="1">
      <alignment/>
    </xf>
    <xf numFmtId="3" fontId="3" fillId="0" borderId="10" xfId="42" applyNumberFormat="1" applyFont="1" applyBorder="1" applyAlignment="1">
      <alignment/>
    </xf>
    <xf numFmtId="168" fontId="6" fillId="0" borderId="0" xfId="44" applyNumberFormat="1" applyFont="1" applyAlignment="1">
      <alignment/>
    </xf>
    <xf numFmtId="43" fontId="3" fillId="0" borderId="0" xfId="42" applyFont="1" applyAlignment="1">
      <alignment horizontal="centerContinuous"/>
    </xf>
    <xf numFmtId="3" fontId="3" fillId="0" borderId="0" xfId="42" applyNumberFormat="1" applyFont="1" applyBorder="1" applyAlignment="1">
      <alignment/>
    </xf>
    <xf numFmtId="43" fontId="4" fillId="0" borderId="0" xfId="42" applyFont="1" applyAlignment="1">
      <alignment horizontal="center"/>
    </xf>
    <xf numFmtId="43" fontId="3" fillId="0" borderId="0" xfId="42" applyFont="1" applyAlignment="1">
      <alignment/>
    </xf>
    <xf numFmtId="3" fontId="3" fillId="0" borderId="11" xfId="42" applyNumberFormat="1" applyFont="1" applyBorder="1" applyAlignment="1">
      <alignment/>
    </xf>
    <xf numFmtId="168" fontId="0" fillId="0" borderId="0" xfId="42" applyNumberFormat="1" applyFont="1" applyBorder="1" applyAlignment="1">
      <alignment/>
    </xf>
    <xf numFmtId="168" fontId="0" fillId="33" borderId="0" xfId="42" applyNumberFormat="1" applyFont="1" applyFill="1" applyAlignment="1">
      <alignment/>
    </xf>
    <xf numFmtId="168" fontId="1" fillId="33" borderId="0" xfId="42" applyNumberFormat="1" applyFont="1" applyFill="1" applyAlignment="1">
      <alignment/>
    </xf>
    <xf numFmtId="9" fontId="3" fillId="33" borderId="0" xfId="42" applyNumberFormat="1" applyFont="1" applyFill="1" applyAlignment="1">
      <alignment/>
    </xf>
    <xf numFmtId="9" fontId="0" fillId="33" borderId="0" xfId="42" applyNumberFormat="1" applyFont="1" applyFill="1" applyAlignment="1">
      <alignment/>
    </xf>
    <xf numFmtId="168" fontId="6" fillId="33" borderId="0" xfId="44" applyNumberFormat="1" applyFont="1" applyFill="1" applyAlignment="1">
      <alignment/>
    </xf>
    <xf numFmtId="43" fontId="1" fillId="0" borderId="0" xfId="42" applyFont="1" applyAlignment="1">
      <alignment/>
    </xf>
    <xf numFmtId="43" fontId="9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3" sqref="D13"/>
    </sheetView>
  </sheetViews>
  <sheetFormatPr defaultColWidth="9.140625" defaultRowHeight="12.75"/>
  <cols>
    <col min="1" max="1" width="26.140625" style="1" customWidth="1"/>
    <col min="2" max="2" width="7.421875" style="1" customWidth="1"/>
    <col min="3" max="3" width="12.28125" style="1" customWidth="1"/>
    <col min="4" max="4" width="11.00390625" style="1" customWidth="1"/>
    <col min="5" max="5" width="1.7109375" style="1" customWidth="1"/>
    <col min="6" max="6" width="11.28125" style="1" bestFit="1" customWidth="1"/>
    <col min="7" max="7" width="6.421875" style="1" customWidth="1"/>
    <col min="8" max="8" width="9.140625" style="1" customWidth="1"/>
    <col min="9" max="9" width="6.57421875" style="1" customWidth="1"/>
    <col min="10" max="16384" width="9.140625" style="1" customWidth="1"/>
  </cols>
  <sheetData>
    <row r="1" spans="1:3" ht="15.75">
      <c r="A1" s="28" t="s">
        <v>33</v>
      </c>
      <c r="C1" s="2"/>
    </row>
    <row r="2" spans="3:5" ht="12.75">
      <c r="C2" s="10" t="s">
        <v>14</v>
      </c>
      <c r="D2" s="10" t="s">
        <v>15</v>
      </c>
      <c r="E2" s="10"/>
    </row>
    <row r="3" spans="3:5" ht="12.75">
      <c r="C3" s="10"/>
      <c r="D3" s="10"/>
      <c r="E3" s="10"/>
    </row>
    <row r="4" spans="1:5" ht="15">
      <c r="A4" s="3" t="s">
        <v>26</v>
      </c>
      <c r="C4" s="5"/>
      <c r="D4" s="5">
        <v>125000</v>
      </c>
      <c r="E4" s="5"/>
    </row>
    <row r="5" spans="3:5" ht="12.75">
      <c r="C5" s="6" t="s">
        <v>5</v>
      </c>
      <c r="D5" s="6" t="s">
        <v>5</v>
      </c>
      <c r="E5" s="6"/>
    </row>
    <row r="6" spans="3:5" ht="12.75">
      <c r="C6" s="6"/>
      <c r="D6" s="6"/>
      <c r="E6" s="6"/>
    </row>
    <row r="7" spans="1:5" ht="15">
      <c r="A7" s="4" t="s">
        <v>0</v>
      </c>
      <c r="C7" s="6"/>
      <c r="D7" s="6"/>
      <c r="E7" s="6"/>
    </row>
    <row r="8" spans="1:5" ht="12.75">
      <c r="A8" s="1" t="s">
        <v>1</v>
      </c>
      <c r="C8" s="22">
        <v>-800000</v>
      </c>
      <c r="D8" s="6">
        <f>-C8</f>
        <v>800000</v>
      </c>
      <c r="E8" s="6"/>
    </row>
    <row r="9" spans="1:5" ht="12.75">
      <c r="A9" s="1" t="s">
        <v>2</v>
      </c>
      <c r="C9" s="6"/>
      <c r="D9" s="22">
        <v>-815000</v>
      </c>
      <c r="E9" s="6"/>
    </row>
    <row r="10" spans="1:5" ht="12.75">
      <c r="A10" s="1" t="s">
        <v>3</v>
      </c>
      <c r="C10" s="22">
        <v>102000</v>
      </c>
      <c r="D10" s="6">
        <f>-C10</f>
        <v>-102000</v>
      </c>
      <c r="E10" s="6"/>
    </row>
    <row r="11" spans="1:5" ht="12.75">
      <c r="A11" s="1" t="s">
        <v>4</v>
      </c>
      <c r="C11" s="6"/>
      <c r="D11" s="22">
        <v>95000</v>
      </c>
      <c r="E11" s="6"/>
    </row>
    <row r="12" spans="1:5" ht="12.75">
      <c r="A12" s="1" t="s">
        <v>23</v>
      </c>
      <c r="C12" s="22">
        <v>75000</v>
      </c>
      <c r="D12" s="6">
        <f>-C12</f>
        <v>-75000</v>
      </c>
      <c r="E12" s="6"/>
    </row>
    <row r="13" spans="1:5" ht="15">
      <c r="A13" s="1" t="s">
        <v>24</v>
      </c>
      <c r="C13" s="7"/>
      <c r="D13" s="23">
        <v>80000</v>
      </c>
      <c r="E13" s="7"/>
    </row>
    <row r="14" spans="3:5" ht="12.75">
      <c r="C14" s="6"/>
      <c r="D14" s="6"/>
      <c r="E14" s="6"/>
    </row>
    <row r="15" spans="1:5" ht="15">
      <c r="A15" s="1" t="s">
        <v>27</v>
      </c>
      <c r="C15" s="8"/>
      <c r="D15" s="8">
        <f>SUM(D8:D13)</f>
        <v>-17000</v>
      </c>
      <c r="E15" s="8"/>
    </row>
    <row r="16" spans="3:5" ht="12.75">
      <c r="C16" s="6"/>
      <c r="D16" s="6"/>
      <c r="E16" s="6"/>
    </row>
    <row r="17" spans="1:6" ht="15">
      <c r="A17" s="1" t="s">
        <v>12</v>
      </c>
      <c r="C17" s="5"/>
      <c r="D17" s="5">
        <f>+D4+D15</f>
        <v>108000</v>
      </c>
      <c r="E17" s="5"/>
      <c r="F17" s="1">
        <f>+F22/B20</f>
        <v>107500</v>
      </c>
    </row>
    <row r="18" spans="1:5" ht="12.75">
      <c r="A18" s="19" t="s">
        <v>13</v>
      </c>
      <c r="C18" s="6"/>
      <c r="D18" s="6"/>
      <c r="E18" s="6"/>
    </row>
    <row r="19" spans="3:5" ht="12.75">
      <c r="C19" s="6"/>
      <c r="D19" s="6"/>
      <c r="E19" s="6"/>
    </row>
    <row r="20" spans="1:5" ht="15">
      <c r="A20" s="1" t="s">
        <v>7</v>
      </c>
      <c r="B20" s="24">
        <v>0.4</v>
      </c>
      <c r="C20" s="5"/>
      <c r="D20" s="5">
        <f>(D17*B20)</f>
        <v>43200</v>
      </c>
      <c r="E20" s="5"/>
    </row>
    <row r="21" spans="3:5" ht="12.75">
      <c r="C21" s="6"/>
      <c r="D21" s="6"/>
      <c r="E21" s="6"/>
    </row>
    <row r="22" spans="1:6" ht="15">
      <c r="A22" s="1" t="s">
        <v>6</v>
      </c>
      <c r="C22" s="6"/>
      <c r="E22" s="15"/>
      <c r="F22" s="26">
        <v>43000</v>
      </c>
    </row>
    <row r="23" spans="3:5" ht="15">
      <c r="C23" s="6"/>
      <c r="D23" s="15"/>
      <c r="E23" s="15"/>
    </row>
    <row r="24" spans="3:8" ht="15">
      <c r="C24" s="6"/>
      <c r="D24" s="9"/>
      <c r="E24" s="9"/>
      <c r="F24" s="16" t="s">
        <v>11</v>
      </c>
      <c r="G24" s="16"/>
      <c r="H24" s="16"/>
    </row>
    <row r="25" spans="1:8" ht="15">
      <c r="A25" s="4" t="s">
        <v>8</v>
      </c>
      <c r="B25" s="4" t="s">
        <v>9</v>
      </c>
      <c r="C25" s="6"/>
      <c r="D25" s="6"/>
      <c r="E25" s="6"/>
      <c r="F25" s="18" t="s">
        <v>10</v>
      </c>
      <c r="G25" s="18"/>
      <c r="H25" s="18" t="s">
        <v>25</v>
      </c>
    </row>
    <row r="26" spans="1:11" ht="12.75">
      <c r="A26" s="1" t="s">
        <v>19</v>
      </c>
      <c r="B26" s="11">
        <v>0.4</v>
      </c>
      <c r="C26" s="6"/>
      <c r="D26" s="12">
        <f>F22*B26</f>
        <v>17200</v>
      </c>
      <c r="E26" s="12"/>
      <c r="F26" s="13">
        <f>$F$17*B26*G26</f>
        <v>15049.999999999998</v>
      </c>
      <c r="G26" s="25">
        <v>0.35</v>
      </c>
      <c r="H26" s="13">
        <f>$F$17*B26*I26</f>
        <v>2150.000000000002</v>
      </c>
      <c r="I26" s="11">
        <f>+B$20-G26</f>
        <v>0.050000000000000044</v>
      </c>
      <c r="J26" s="12"/>
      <c r="K26" s="12"/>
    </row>
    <row r="27" spans="1:11" ht="12.75">
      <c r="A27" s="1" t="s">
        <v>20</v>
      </c>
      <c r="B27" s="11">
        <v>0.4</v>
      </c>
      <c r="C27" s="6"/>
      <c r="D27" s="12">
        <f>F22*B27</f>
        <v>17200</v>
      </c>
      <c r="E27" s="12"/>
      <c r="F27" s="13">
        <f>$F$17*B27*G27</f>
        <v>15049.999999999998</v>
      </c>
      <c r="G27" s="25">
        <v>0.35</v>
      </c>
      <c r="H27" s="13">
        <f>$F$17*B27*I27</f>
        <v>2150.000000000002</v>
      </c>
      <c r="I27" s="11">
        <f>+B$20-G27</f>
        <v>0.050000000000000044</v>
      </c>
      <c r="J27" s="12"/>
      <c r="K27" s="12"/>
    </row>
    <row r="28" spans="1:11" ht="12.75">
      <c r="A28" s="1" t="s">
        <v>21</v>
      </c>
      <c r="B28" s="11">
        <v>0.15</v>
      </c>
      <c r="C28" s="6"/>
      <c r="D28" s="12">
        <f>F22*B28</f>
        <v>6450</v>
      </c>
      <c r="E28" s="12"/>
      <c r="F28" s="13">
        <f>$F$17*B28*G28</f>
        <v>5643.75</v>
      </c>
      <c r="G28" s="25">
        <v>0.35</v>
      </c>
      <c r="H28" s="13">
        <f>$F$17*B28*I28</f>
        <v>806.2500000000007</v>
      </c>
      <c r="I28" s="11">
        <f>+B$20-G28</f>
        <v>0.050000000000000044</v>
      </c>
      <c r="J28" s="12"/>
      <c r="K28" s="12"/>
    </row>
    <row r="29" spans="1:11" ht="12.75">
      <c r="A29" s="1" t="s">
        <v>22</v>
      </c>
      <c r="B29" s="11">
        <v>0.05</v>
      </c>
      <c r="C29" s="6"/>
      <c r="D29" s="12">
        <f>F22*B29</f>
        <v>2150</v>
      </c>
      <c r="E29" s="12"/>
      <c r="F29" s="20">
        <f>$F$17*B29*G29</f>
        <v>1881.2499999999998</v>
      </c>
      <c r="G29" s="25">
        <v>0.35</v>
      </c>
      <c r="H29" s="20">
        <f>$F$17*B29*I29</f>
        <v>268.7500000000002</v>
      </c>
      <c r="I29" s="11">
        <f>+B$20-G29</f>
        <v>0.050000000000000044</v>
      </c>
      <c r="J29" s="12"/>
      <c r="K29" s="12"/>
    </row>
    <row r="30" spans="2:11" ht="13.5" thickBot="1">
      <c r="B30" s="11"/>
      <c r="D30" s="14">
        <f>SUM(D26:D29)</f>
        <v>43000</v>
      </c>
      <c r="E30" s="17"/>
      <c r="F30" s="12">
        <f>SUM(F26:F29)</f>
        <v>37625</v>
      </c>
      <c r="G30" s="12"/>
      <c r="H30" s="12">
        <f>SUM(H26:H29)</f>
        <v>5375.000000000005</v>
      </c>
      <c r="I30" s="12"/>
      <c r="J30" s="12"/>
      <c r="K30" s="12"/>
    </row>
    <row r="31" spans="2:11" ht="13.5" thickTop="1">
      <c r="B31" s="11"/>
      <c r="D31" s="12">
        <f>F30+H30</f>
        <v>43000.00000000001</v>
      </c>
      <c r="E31" s="12"/>
      <c r="F31" s="12"/>
      <c r="G31" s="12"/>
      <c r="H31" s="12"/>
      <c r="I31" s="12"/>
      <c r="J31" s="12"/>
      <c r="K31" s="12"/>
    </row>
    <row r="32" spans="4:11" ht="12.75">
      <c r="D32" s="12"/>
      <c r="E32" s="12"/>
      <c r="F32" s="12"/>
      <c r="G32" s="12"/>
      <c r="H32" s="12"/>
      <c r="I32" s="12"/>
      <c r="J32" s="12"/>
      <c r="K32" s="12"/>
    </row>
    <row r="33" spans="4:11" ht="12.75">
      <c r="D33" s="12"/>
      <c r="E33" s="12"/>
      <c r="F33" s="12"/>
      <c r="G33" s="12"/>
      <c r="H33" s="12"/>
      <c r="I33" s="12"/>
      <c r="J33" s="12"/>
      <c r="K33" s="12"/>
    </row>
    <row r="34" spans="4:11" ht="12.75">
      <c r="D34" s="12"/>
      <c r="E34" s="12"/>
      <c r="F34" s="12"/>
      <c r="G34" s="12"/>
      <c r="H34" s="12"/>
      <c r="I34" s="12"/>
      <c r="J34" s="12"/>
      <c r="K34" s="12"/>
    </row>
    <row r="35" spans="4:11" ht="12.75">
      <c r="D35" s="12"/>
      <c r="E35" s="12"/>
      <c r="F35" s="12"/>
      <c r="G35" s="12"/>
      <c r="H35" s="12"/>
      <c r="I35" s="12"/>
      <c r="J35" s="12"/>
      <c r="K35" s="12"/>
    </row>
  </sheetData>
  <sheetProtection/>
  <printOptions/>
  <pageMargins left="0.75" right="0.75" top="1" bottom="1" header="0.5" footer="0.5"/>
  <pageSetup fitToHeight="1" fitToWidth="1" horizontalDpi="300" verticalDpi="300" orientation="portrait" scale="8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9.140625" defaultRowHeight="12.75"/>
  <cols>
    <col min="1" max="1" width="26.140625" style="1" customWidth="1"/>
    <col min="2" max="2" width="7.421875" style="1" customWidth="1"/>
    <col min="3" max="3" width="12.28125" style="1" customWidth="1"/>
    <col min="4" max="4" width="11.00390625" style="1" customWidth="1"/>
    <col min="5" max="5" width="1.7109375" style="1" customWidth="1"/>
    <col min="6" max="6" width="11.28125" style="1" bestFit="1" customWidth="1"/>
    <col min="7" max="7" width="6.421875" style="1" customWidth="1"/>
    <col min="8" max="8" width="9.140625" style="1" customWidth="1"/>
    <col min="9" max="9" width="6.57421875" style="1" customWidth="1"/>
    <col min="10" max="16384" width="9.140625" style="1" customWidth="1"/>
  </cols>
  <sheetData>
    <row r="1" spans="1:3" ht="15.75">
      <c r="A1" s="28" t="s">
        <v>34</v>
      </c>
      <c r="C1" s="2"/>
    </row>
    <row r="2" spans="3:5" ht="12.75">
      <c r="C2" s="10" t="s">
        <v>14</v>
      </c>
      <c r="D2" s="10" t="s">
        <v>17</v>
      </c>
      <c r="E2" s="10"/>
    </row>
    <row r="3" spans="3:5" ht="12.75">
      <c r="C3" s="10"/>
      <c r="D3" s="10"/>
      <c r="E3" s="10"/>
    </row>
    <row r="4" spans="1:5" ht="15">
      <c r="A4" s="3" t="s">
        <v>26</v>
      </c>
      <c r="C4" s="5"/>
      <c r="D4" s="5">
        <v>300000</v>
      </c>
      <c r="E4" s="5"/>
    </row>
    <row r="5" spans="3:5" ht="12.75">
      <c r="C5" s="6" t="s">
        <v>5</v>
      </c>
      <c r="D5" s="6" t="s">
        <v>5</v>
      </c>
      <c r="E5" s="6"/>
    </row>
    <row r="6" spans="3:5" ht="12.75">
      <c r="C6" s="6"/>
      <c r="D6" s="6"/>
      <c r="E6" s="6"/>
    </row>
    <row r="7" spans="1:5" ht="15">
      <c r="A7" s="4" t="s">
        <v>0</v>
      </c>
      <c r="C7" s="6"/>
      <c r="D7" s="6"/>
      <c r="E7" s="6"/>
    </row>
    <row r="8" spans="1:5" ht="12.75">
      <c r="A8" s="1" t="s">
        <v>1</v>
      </c>
      <c r="C8" s="22">
        <v>-800000</v>
      </c>
      <c r="D8" s="6">
        <f>-C8</f>
        <v>800000</v>
      </c>
      <c r="E8" s="6"/>
    </row>
    <row r="9" spans="1:5" ht="12.75">
      <c r="A9" s="1" t="s">
        <v>2</v>
      </c>
      <c r="C9" s="6"/>
      <c r="D9" s="22">
        <v>-900000</v>
      </c>
      <c r="E9" s="6"/>
    </row>
    <row r="10" spans="1:5" ht="12.75">
      <c r="A10" s="1" t="s">
        <v>3</v>
      </c>
      <c r="C10" s="22">
        <v>102000</v>
      </c>
      <c r="D10" s="6">
        <f>-C10</f>
        <v>-102000</v>
      </c>
      <c r="E10" s="6"/>
    </row>
    <row r="11" spans="1:5" ht="12.75">
      <c r="A11" s="1" t="s">
        <v>4</v>
      </c>
      <c r="C11" s="6"/>
      <c r="D11" s="22">
        <v>75000</v>
      </c>
      <c r="E11" s="6"/>
    </row>
    <row r="12" spans="1:5" ht="12.75">
      <c r="A12" s="1" t="s">
        <v>23</v>
      </c>
      <c r="C12" s="22">
        <v>75000</v>
      </c>
      <c r="D12" s="6">
        <f>-C12</f>
        <v>-75000</v>
      </c>
      <c r="E12" s="6"/>
    </row>
    <row r="13" spans="1:5" ht="15">
      <c r="A13" s="1" t="s">
        <v>24</v>
      </c>
      <c r="C13" s="7"/>
      <c r="D13" s="23">
        <v>80000</v>
      </c>
      <c r="E13" s="7"/>
    </row>
    <row r="14" spans="3:5" ht="12.75">
      <c r="C14" s="6"/>
      <c r="D14" s="6"/>
      <c r="E14" s="6"/>
    </row>
    <row r="15" spans="1:5" ht="15">
      <c r="A15" s="1" t="s">
        <v>27</v>
      </c>
      <c r="C15" s="8"/>
      <c r="D15" s="8">
        <f>SUM(D8:D13)</f>
        <v>-122000</v>
      </c>
      <c r="E15" s="8"/>
    </row>
    <row r="16" spans="3:5" ht="12.75">
      <c r="C16" s="6"/>
      <c r="D16" s="6"/>
      <c r="E16" s="6"/>
    </row>
    <row r="17" spans="1:6" ht="15">
      <c r="A17" s="1" t="s">
        <v>12</v>
      </c>
      <c r="C17" s="5"/>
      <c r="D17" s="5">
        <f>+D4+D15</f>
        <v>178000</v>
      </c>
      <c r="E17" s="5"/>
      <c r="F17" s="1">
        <f>IF(D22&lt;0,0,(+F25-D20)/B19)</f>
        <v>177500</v>
      </c>
    </row>
    <row r="18" spans="3:5" ht="12.75">
      <c r="C18" s="6"/>
      <c r="D18" s="6"/>
      <c r="E18" s="6"/>
    </row>
    <row r="19" spans="1:6" ht="15">
      <c r="A19" s="1" t="s">
        <v>7</v>
      </c>
      <c r="B19" s="24">
        <v>0.4</v>
      </c>
      <c r="C19" s="5"/>
      <c r="D19" s="21">
        <f>(D17*B19)</f>
        <v>71200</v>
      </c>
      <c r="E19" s="5"/>
      <c r="F19" s="1">
        <f>+F17*B19</f>
        <v>71000</v>
      </c>
    </row>
    <row r="20" spans="1:6" ht="15">
      <c r="A20" s="1" t="s">
        <v>28</v>
      </c>
      <c r="C20" s="5"/>
      <c r="D20" s="5">
        <f>-'Q1'!F22</f>
        <v>-43000</v>
      </c>
      <c r="E20" s="5"/>
      <c r="F20" s="27">
        <f>+D20</f>
        <v>-43000</v>
      </c>
    </row>
    <row r="21" spans="3:5" ht="15">
      <c r="C21" s="5"/>
      <c r="D21" s="5"/>
      <c r="E21" s="5"/>
    </row>
    <row r="22" spans="1:5" ht="15">
      <c r="A22" s="1" t="s">
        <v>29</v>
      </c>
      <c r="C22" s="5"/>
      <c r="D22" s="5">
        <f>SUM(D19:D20)</f>
        <v>28200</v>
      </c>
      <c r="E22" s="5"/>
    </row>
    <row r="23" spans="1:5" ht="12.75">
      <c r="A23" s="19" t="s">
        <v>30</v>
      </c>
      <c r="C23" s="6"/>
      <c r="D23" s="6"/>
      <c r="E23" s="6"/>
    </row>
    <row r="24" spans="1:5" ht="12.75">
      <c r="A24" s="19"/>
      <c r="C24" s="6"/>
      <c r="D24" s="6"/>
      <c r="E24" s="6"/>
    </row>
    <row r="25" spans="1:7" ht="15">
      <c r="A25" s="1" t="s">
        <v>6</v>
      </c>
      <c r="C25" s="6"/>
      <c r="E25" s="15"/>
      <c r="F25" s="26">
        <v>28000</v>
      </c>
      <c r="G25" s="1" t="s">
        <v>31</v>
      </c>
    </row>
    <row r="26" spans="3:5" ht="15">
      <c r="C26" s="6"/>
      <c r="D26" s="15"/>
      <c r="E26" s="15"/>
    </row>
    <row r="27" spans="3:8" ht="15">
      <c r="C27" s="6"/>
      <c r="D27" s="9"/>
      <c r="E27" s="9"/>
      <c r="F27" s="16" t="s">
        <v>11</v>
      </c>
      <c r="G27" s="16"/>
      <c r="H27" s="16"/>
    </row>
    <row r="28" spans="1:8" ht="15">
      <c r="A28" s="4" t="s">
        <v>8</v>
      </c>
      <c r="B28" s="4" t="s">
        <v>9</v>
      </c>
      <c r="C28" s="6"/>
      <c r="D28" s="6"/>
      <c r="E28" s="6"/>
      <c r="F28" s="18" t="s">
        <v>10</v>
      </c>
      <c r="G28" s="18"/>
      <c r="H28" s="18" t="s">
        <v>25</v>
      </c>
    </row>
    <row r="29" spans="1:11" ht="12.75">
      <c r="A29" s="1" t="s">
        <v>19</v>
      </c>
      <c r="B29" s="11">
        <v>0.4</v>
      </c>
      <c r="C29" s="6"/>
      <c r="D29" s="12">
        <f>F25*B29</f>
        <v>11200</v>
      </c>
      <c r="E29" s="12"/>
      <c r="F29" s="13">
        <f>D29*(G29/B$19)</f>
        <v>9799.999999999998</v>
      </c>
      <c r="G29" s="25">
        <v>0.35</v>
      </c>
      <c r="H29" s="13">
        <f>+D29-F29</f>
        <v>1400.0000000000018</v>
      </c>
      <c r="I29" s="11">
        <f>+B$19-G29</f>
        <v>0.050000000000000044</v>
      </c>
      <c r="J29" s="12"/>
      <c r="K29" s="12"/>
    </row>
    <row r="30" spans="1:11" ht="12.75">
      <c r="A30" s="1" t="s">
        <v>20</v>
      </c>
      <c r="B30" s="11">
        <v>0.4</v>
      </c>
      <c r="C30" s="6"/>
      <c r="D30" s="12">
        <f>F25*B30</f>
        <v>11200</v>
      </c>
      <c r="E30" s="12"/>
      <c r="F30" s="13">
        <f>D30*(G30/B$19)</f>
        <v>9799.999999999998</v>
      </c>
      <c r="G30" s="25">
        <v>0.35</v>
      </c>
      <c r="H30" s="13">
        <f>+D30-F30</f>
        <v>1400.0000000000018</v>
      </c>
      <c r="I30" s="11">
        <f>+B$19-G30</f>
        <v>0.050000000000000044</v>
      </c>
      <c r="J30" s="12"/>
      <c r="K30" s="12"/>
    </row>
    <row r="31" spans="1:11" ht="12.75">
      <c r="A31" s="1" t="s">
        <v>21</v>
      </c>
      <c r="B31" s="11">
        <v>0.15</v>
      </c>
      <c r="C31" s="6"/>
      <c r="D31" s="12">
        <f>F25*B31</f>
        <v>4200</v>
      </c>
      <c r="E31" s="12"/>
      <c r="F31" s="13">
        <f>D31*(G31/B$19)</f>
        <v>3674.9999999999995</v>
      </c>
      <c r="G31" s="25">
        <v>0.35</v>
      </c>
      <c r="H31" s="13">
        <f>+D31-F31</f>
        <v>525.0000000000005</v>
      </c>
      <c r="I31" s="11">
        <f>+B$19-G31</f>
        <v>0.050000000000000044</v>
      </c>
      <c r="J31" s="12"/>
      <c r="K31" s="12"/>
    </row>
    <row r="32" spans="1:11" ht="12.75">
      <c r="A32" s="1" t="s">
        <v>22</v>
      </c>
      <c r="B32" s="11">
        <v>0.05</v>
      </c>
      <c r="C32" s="6"/>
      <c r="D32" s="12">
        <f>F25*B32</f>
        <v>1400</v>
      </c>
      <c r="E32" s="12"/>
      <c r="F32" s="20">
        <f>D32*(G32/B$19)</f>
        <v>1224.9999999999998</v>
      </c>
      <c r="G32" s="25">
        <v>0.35</v>
      </c>
      <c r="H32" s="20">
        <f>+D32-F32</f>
        <v>175.00000000000023</v>
      </c>
      <c r="I32" s="11">
        <f>+B$19-G32</f>
        <v>0.050000000000000044</v>
      </c>
      <c r="J32" s="12"/>
      <c r="K32" s="12"/>
    </row>
    <row r="33" spans="2:11" ht="13.5" thickBot="1">
      <c r="B33" s="11"/>
      <c r="D33" s="14">
        <f>SUM(D29:D32)</f>
        <v>28000</v>
      </c>
      <c r="E33" s="17"/>
      <c r="F33" s="12">
        <f>SUM(F29:F32)</f>
        <v>24499.999999999996</v>
      </c>
      <c r="G33" s="12"/>
      <c r="H33" s="12">
        <f>SUM(H29:H32)</f>
        <v>3500.0000000000045</v>
      </c>
      <c r="I33" s="12"/>
      <c r="J33" s="12"/>
      <c r="K33" s="12"/>
    </row>
    <row r="34" spans="2:11" ht="13.5" thickTop="1">
      <c r="B34" s="11"/>
      <c r="D34" s="12">
        <f>F33+H33</f>
        <v>28000</v>
      </c>
      <c r="E34" s="12"/>
      <c r="F34" s="12"/>
      <c r="G34" s="12"/>
      <c r="H34" s="12"/>
      <c r="I34" s="12"/>
      <c r="J34" s="12"/>
      <c r="K34" s="12"/>
    </row>
    <row r="35" spans="4:11" ht="12.75">
      <c r="D35" s="12"/>
      <c r="E35" s="12"/>
      <c r="F35" s="12"/>
      <c r="G35" s="12"/>
      <c r="H35" s="12"/>
      <c r="I35" s="12"/>
      <c r="J35" s="12"/>
      <c r="K35" s="12"/>
    </row>
    <row r="36" spans="4:11" ht="12.75">
      <c r="D36" s="12"/>
      <c r="E36" s="12"/>
      <c r="F36" s="12"/>
      <c r="G36" s="12"/>
      <c r="H36" s="12"/>
      <c r="I36" s="12"/>
      <c r="J36" s="12"/>
      <c r="K36" s="12"/>
    </row>
    <row r="37" spans="4:11" ht="12.75">
      <c r="D37" s="12"/>
      <c r="E37" s="12"/>
      <c r="F37" s="12"/>
      <c r="G37" s="12"/>
      <c r="H37" s="12"/>
      <c r="I37" s="12"/>
      <c r="J37" s="12"/>
      <c r="K37" s="12"/>
    </row>
    <row r="38" spans="4:11" ht="12.75">
      <c r="D38" s="12"/>
      <c r="E38" s="12"/>
      <c r="F38" s="12"/>
      <c r="G38" s="12"/>
      <c r="H38" s="12"/>
      <c r="I38" s="12"/>
      <c r="J38" s="12"/>
      <c r="K38" s="12"/>
    </row>
  </sheetData>
  <sheetProtection/>
  <printOptions/>
  <pageMargins left="0.75" right="0.75" top="1" bottom="1" header="0.5" footer="0.5"/>
  <pageSetup fitToHeight="1" fitToWidth="1" horizontalDpi="300" verticalDpi="300" orientation="portrait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2" sqref="A2"/>
    </sheetView>
  </sheetViews>
  <sheetFormatPr defaultColWidth="9.140625" defaultRowHeight="12.75"/>
  <cols>
    <col min="1" max="1" width="26.140625" style="1" customWidth="1"/>
    <col min="2" max="2" width="7.421875" style="1" customWidth="1"/>
    <col min="3" max="3" width="12.28125" style="1" customWidth="1"/>
    <col min="4" max="4" width="11.00390625" style="1" customWidth="1"/>
    <col min="5" max="5" width="1.7109375" style="1" customWidth="1"/>
    <col min="6" max="6" width="13.8515625" style="1" customWidth="1"/>
    <col min="7" max="7" width="6.421875" style="1" customWidth="1"/>
    <col min="8" max="8" width="9.140625" style="1" customWidth="1"/>
    <col min="9" max="9" width="6.57421875" style="1" customWidth="1"/>
    <col min="10" max="16384" width="9.140625" style="1" customWidth="1"/>
  </cols>
  <sheetData>
    <row r="1" spans="1:3" ht="15.75">
      <c r="A1" s="28" t="s">
        <v>35</v>
      </c>
      <c r="C1" s="2"/>
    </row>
    <row r="2" spans="3:5" ht="12.75">
      <c r="C2" s="10" t="s">
        <v>14</v>
      </c>
      <c r="D2" s="10" t="s">
        <v>16</v>
      </c>
      <c r="E2" s="10"/>
    </row>
    <row r="3" spans="3:5" ht="12.75">
      <c r="C3" s="10"/>
      <c r="D3" s="10"/>
      <c r="E3" s="10"/>
    </row>
    <row r="4" spans="1:5" ht="15">
      <c r="A4" s="3" t="s">
        <v>26</v>
      </c>
      <c r="C4" s="5"/>
      <c r="D4" s="5">
        <v>300000</v>
      </c>
      <c r="E4" s="5"/>
    </row>
    <row r="5" spans="3:5" ht="12.75">
      <c r="C5" s="6" t="s">
        <v>5</v>
      </c>
      <c r="D5" s="6" t="s">
        <v>5</v>
      </c>
      <c r="E5" s="6"/>
    </row>
    <row r="6" spans="3:5" ht="12.75">
      <c r="C6" s="6"/>
      <c r="D6" s="6"/>
      <c r="E6" s="6"/>
    </row>
    <row r="7" spans="1:5" ht="15">
      <c r="A7" s="4" t="s">
        <v>0</v>
      </c>
      <c r="C7" s="6"/>
      <c r="D7" s="6"/>
      <c r="E7" s="6"/>
    </row>
    <row r="8" spans="1:5" ht="12.75">
      <c r="A8" s="1" t="s">
        <v>1</v>
      </c>
      <c r="C8" s="22">
        <v>-800000</v>
      </c>
      <c r="D8" s="6">
        <f>-C8</f>
        <v>800000</v>
      </c>
      <c r="E8" s="6"/>
    </row>
    <row r="9" spans="1:5" ht="12.75">
      <c r="A9" s="1" t="s">
        <v>2</v>
      </c>
      <c r="C9" s="6"/>
      <c r="D9" s="22">
        <v>-700000</v>
      </c>
      <c r="E9" s="6"/>
    </row>
    <row r="10" spans="1:5" ht="12.75">
      <c r="A10" s="1" t="s">
        <v>3</v>
      </c>
      <c r="C10" s="22">
        <v>102000</v>
      </c>
      <c r="D10" s="6">
        <f>-C10</f>
        <v>-102000</v>
      </c>
      <c r="E10" s="6"/>
    </row>
    <row r="11" spans="1:5" ht="12.75">
      <c r="A11" s="1" t="s">
        <v>4</v>
      </c>
      <c r="C11" s="6"/>
      <c r="D11" s="22">
        <v>75000</v>
      </c>
      <c r="E11" s="6"/>
    </row>
    <row r="12" spans="1:5" ht="12.75">
      <c r="A12" s="1" t="s">
        <v>23</v>
      </c>
      <c r="C12" s="22">
        <v>75000</v>
      </c>
      <c r="D12" s="6">
        <f>-C12</f>
        <v>-75000</v>
      </c>
      <c r="E12" s="6"/>
    </row>
    <row r="13" spans="1:5" ht="15">
      <c r="A13" s="1" t="s">
        <v>24</v>
      </c>
      <c r="C13" s="7"/>
      <c r="D13" s="23">
        <v>65000</v>
      </c>
      <c r="E13" s="7"/>
    </row>
    <row r="14" spans="3:5" ht="12.75">
      <c r="C14" s="6"/>
      <c r="D14" s="6"/>
      <c r="E14" s="6"/>
    </row>
    <row r="15" spans="1:5" ht="15">
      <c r="A15" s="1" t="s">
        <v>27</v>
      </c>
      <c r="C15" s="8"/>
      <c r="D15" s="8">
        <f>SUM(D8:D13)</f>
        <v>63000</v>
      </c>
      <c r="E15" s="8"/>
    </row>
    <row r="16" spans="3:5" ht="12.75">
      <c r="C16" s="6"/>
      <c r="D16" s="6"/>
      <c r="E16" s="6"/>
    </row>
    <row r="17" spans="1:6" ht="15">
      <c r="A17" s="1" t="s">
        <v>12</v>
      </c>
      <c r="C17" s="5"/>
      <c r="D17" s="5">
        <f>+D4+D15</f>
        <v>363000</v>
      </c>
      <c r="E17" s="5"/>
      <c r="F17" s="1">
        <f>IF(D22&lt;0,0,(+F25-D20)/B19)</f>
        <v>362500</v>
      </c>
    </row>
    <row r="18" spans="3:5" ht="12.75">
      <c r="C18" s="6"/>
      <c r="D18" s="6"/>
      <c r="E18" s="6"/>
    </row>
    <row r="19" spans="1:6" ht="15">
      <c r="A19" s="1" t="s">
        <v>7</v>
      </c>
      <c r="B19" s="24">
        <v>0.4</v>
      </c>
      <c r="C19" s="5"/>
      <c r="D19" s="21">
        <f>(D17*B19)</f>
        <v>145200</v>
      </c>
      <c r="E19" s="5"/>
      <c r="F19" s="1">
        <f>+F17*B19</f>
        <v>145000</v>
      </c>
    </row>
    <row r="20" spans="1:6" ht="15">
      <c r="A20" s="1" t="s">
        <v>32</v>
      </c>
      <c r="C20" s="5"/>
      <c r="D20" s="5">
        <f>-'Q1'!F22-'Q2'!F25</f>
        <v>-71000</v>
      </c>
      <c r="E20" s="5"/>
      <c r="F20" s="27">
        <f>+D20</f>
        <v>-71000</v>
      </c>
    </row>
    <row r="21" spans="3:5" ht="15">
      <c r="C21" s="5"/>
      <c r="D21" s="5"/>
      <c r="E21" s="5"/>
    </row>
    <row r="22" spans="1:5" ht="15">
      <c r="A22" s="1" t="s">
        <v>29</v>
      </c>
      <c r="C22" s="5"/>
      <c r="D22" s="5">
        <f>SUM(D19:D20)</f>
        <v>74200</v>
      </c>
      <c r="E22" s="5"/>
    </row>
    <row r="23" spans="1:5" ht="12.75">
      <c r="A23" s="19" t="s">
        <v>30</v>
      </c>
      <c r="C23" s="6"/>
      <c r="D23" s="6"/>
      <c r="E23" s="6"/>
    </row>
    <row r="24" spans="1:5" ht="12.75">
      <c r="A24" s="19"/>
      <c r="C24" s="6"/>
      <c r="D24" s="6"/>
      <c r="E24" s="6"/>
    </row>
    <row r="25" spans="1:7" ht="15">
      <c r="A25" s="1" t="s">
        <v>6</v>
      </c>
      <c r="C25" s="6"/>
      <c r="E25" s="15"/>
      <c r="F25" s="26">
        <v>74000</v>
      </c>
      <c r="G25" s="1" t="s">
        <v>31</v>
      </c>
    </row>
    <row r="26" spans="3:5" ht="15">
      <c r="C26" s="6"/>
      <c r="D26" s="15"/>
      <c r="E26" s="15"/>
    </row>
    <row r="27" spans="3:8" ht="15">
      <c r="C27" s="6"/>
      <c r="D27" s="9"/>
      <c r="E27" s="9"/>
      <c r="F27" s="16" t="s">
        <v>11</v>
      </c>
      <c r="G27" s="16"/>
      <c r="H27" s="16"/>
    </row>
    <row r="28" spans="1:8" ht="15">
      <c r="A28" s="4" t="s">
        <v>8</v>
      </c>
      <c r="B28" s="4" t="s">
        <v>9</v>
      </c>
      <c r="C28" s="6"/>
      <c r="D28" s="6"/>
      <c r="E28" s="6"/>
      <c r="F28" s="18" t="s">
        <v>10</v>
      </c>
      <c r="G28" s="18"/>
      <c r="H28" s="18" t="s">
        <v>25</v>
      </c>
    </row>
    <row r="29" spans="1:11" ht="12.75">
      <c r="A29" s="1" t="s">
        <v>19</v>
      </c>
      <c r="B29" s="11">
        <v>0.4</v>
      </c>
      <c r="C29" s="6"/>
      <c r="D29" s="12">
        <f>F25*B29</f>
        <v>29600</v>
      </c>
      <c r="E29" s="12"/>
      <c r="F29" s="13">
        <f>D29*(G29/B$19)</f>
        <v>25899.999999999996</v>
      </c>
      <c r="G29" s="25">
        <v>0.35</v>
      </c>
      <c r="H29" s="13">
        <f>+D29-F29</f>
        <v>3700.0000000000036</v>
      </c>
      <c r="I29" s="11">
        <f>+B$19-G29</f>
        <v>0.050000000000000044</v>
      </c>
      <c r="J29" s="12"/>
      <c r="K29" s="12"/>
    </row>
    <row r="30" spans="1:11" ht="12.75">
      <c r="A30" s="1" t="s">
        <v>20</v>
      </c>
      <c r="B30" s="11">
        <v>0.4</v>
      </c>
      <c r="C30" s="6"/>
      <c r="D30" s="12">
        <f>F25*B30</f>
        <v>29600</v>
      </c>
      <c r="E30" s="12"/>
      <c r="F30" s="13">
        <f>D30*(G30/B$19)</f>
        <v>25899.999999999996</v>
      </c>
      <c r="G30" s="25">
        <v>0.35</v>
      </c>
      <c r="H30" s="13">
        <f>+D30-F30</f>
        <v>3700.0000000000036</v>
      </c>
      <c r="I30" s="11">
        <f>+B$19-G30</f>
        <v>0.050000000000000044</v>
      </c>
      <c r="J30" s="12"/>
      <c r="K30" s="12"/>
    </row>
    <row r="31" spans="1:11" ht="12.75">
      <c r="A31" s="1" t="s">
        <v>21</v>
      </c>
      <c r="B31" s="11">
        <v>0.15</v>
      </c>
      <c r="C31" s="6"/>
      <c r="D31" s="12">
        <f>F25*B31</f>
        <v>11100</v>
      </c>
      <c r="E31" s="12"/>
      <c r="F31" s="13">
        <f>D31*(G31/B$19)</f>
        <v>9712.499999999998</v>
      </c>
      <c r="G31" s="25">
        <v>0.35</v>
      </c>
      <c r="H31" s="13">
        <f>+D31-F31</f>
        <v>1387.5000000000018</v>
      </c>
      <c r="I31" s="11">
        <f>+B$19-G31</f>
        <v>0.050000000000000044</v>
      </c>
      <c r="J31" s="12"/>
      <c r="K31" s="12"/>
    </row>
    <row r="32" spans="1:11" ht="12.75">
      <c r="A32" s="1" t="s">
        <v>22</v>
      </c>
      <c r="B32" s="11">
        <v>0.05</v>
      </c>
      <c r="C32" s="6"/>
      <c r="D32" s="12">
        <f>F25*B32</f>
        <v>3700</v>
      </c>
      <c r="E32" s="12"/>
      <c r="F32" s="20">
        <f>D32*(G32/B$19)</f>
        <v>3237.4999999999995</v>
      </c>
      <c r="G32" s="25">
        <v>0.35</v>
      </c>
      <c r="H32" s="20">
        <f>+D32-F32</f>
        <v>462.50000000000045</v>
      </c>
      <c r="I32" s="11">
        <f>+B$19-G32</f>
        <v>0.050000000000000044</v>
      </c>
      <c r="J32" s="12"/>
      <c r="K32" s="12"/>
    </row>
    <row r="33" spans="2:11" ht="13.5" thickBot="1">
      <c r="B33" s="11"/>
      <c r="D33" s="14">
        <f>SUM(D29:D32)</f>
        <v>74000</v>
      </c>
      <c r="E33" s="17"/>
      <c r="F33" s="12">
        <f>SUM(F29:F32)</f>
        <v>64749.99999999999</v>
      </c>
      <c r="G33" s="12"/>
      <c r="H33" s="12">
        <f>SUM(H29:H32)</f>
        <v>9250.00000000001</v>
      </c>
      <c r="I33" s="12"/>
      <c r="J33" s="12"/>
      <c r="K33" s="12"/>
    </row>
    <row r="34" spans="2:11" ht="13.5" thickTop="1">
      <c r="B34" s="11"/>
      <c r="D34" s="12">
        <f>F33+H33</f>
        <v>74000</v>
      </c>
      <c r="E34" s="12"/>
      <c r="F34" s="12"/>
      <c r="G34" s="12"/>
      <c r="H34" s="12"/>
      <c r="I34" s="12"/>
      <c r="J34" s="12"/>
      <c r="K34" s="12"/>
    </row>
    <row r="35" spans="4:11" ht="12.75">
      <c r="D35" s="12"/>
      <c r="E35" s="12"/>
      <c r="F35" s="12"/>
      <c r="G35" s="12"/>
      <c r="H35" s="12"/>
      <c r="I35" s="12"/>
      <c r="J35" s="12"/>
      <c r="K35" s="12"/>
    </row>
    <row r="36" spans="4:11" ht="12.75">
      <c r="D36" s="12"/>
      <c r="E36" s="12"/>
      <c r="F36" s="12"/>
      <c r="G36" s="12"/>
      <c r="H36" s="12"/>
      <c r="I36" s="12"/>
      <c r="J36" s="12"/>
      <c r="K36" s="12"/>
    </row>
    <row r="37" spans="4:11" ht="12.75">
      <c r="D37" s="12"/>
      <c r="E37" s="12"/>
      <c r="F37" s="12"/>
      <c r="G37" s="12"/>
      <c r="H37" s="12"/>
      <c r="I37" s="12"/>
      <c r="J37" s="12"/>
      <c r="K37" s="12"/>
    </row>
    <row r="38" spans="4:11" ht="12.75">
      <c r="D38" s="12"/>
      <c r="E38" s="12"/>
      <c r="F38" s="12"/>
      <c r="G38" s="12"/>
      <c r="H38" s="12"/>
      <c r="I38" s="12"/>
      <c r="J38" s="12"/>
      <c r="K38" s="12"/>
    </row>
  </sheetData>
  <sheetProtection/>
  <printOptions/>
  <pageMargins left="0.75" right="0.75" top="1" bottom="1" header="0.5" footer="0.5"/>
  <pageSetup fitToHeight="1" fitToWidth="1" horizontalDpi="300" verticalDpi="300" orientation="portrait" scale="8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26" sqref="F26"/>
    </sheetView>
  </sheetViews>
  <sheetFormatPr defaultColWidth="9.140625" defaultRowHeight="12.75"/>
  <cols>
    <col min="1" max="1" width="26.140625" style="1" customWidth="1"/>
    <col min="2" max="2" width="7.421875" style="1" customWidth="1"/>
    <col min="3" max="3" width="12.28125" style="1" customWidth="1"/>
    <col min="4" max="4" width="11.00390625" style="1" customWidth="1"/>
    <col min="5" max="5" width="1.7109375" style="1" customWidth="1"/>
    <col min="6" max="6" width="11.8515625" style="1" bestFit="1" customWidth="1"/>
    <col min="7" max="7" width="6.421875" style="1" customWidth="1"/>
    <col min="8" max="8" width="9.140625" style="1" customWidth="1"/>
    <col min="9" max="9" width="6.57421875" style="1" customWidth="1"/>
    <col min="10" max="16384" width="9.140625" style="1" customWidth="1"/>
  </cols>
  <sheetData>
    <row r="1" spans="1:3" ht="15.75">
      <c r="A1" s="28" t="s">
        <v>36</v>
      </c>
      <c r="C1" s="2"/>
    </row>
    <row r="2" spans="3:5" ht="12.75">
      <c r="C2" s="10" t="s">
        <v>14</v>
      </c>
      <c r="D2" s="10" t="s">
        <v>18</v>
      </c>
      <c r="E2" s="10"/>
    </row>
    <row r="3" spans="3:5" ht="12.75">
      <c r="C3" s="10"/>
      <c r="D3" s="10"/>
      <c r="E3" s="10"/>
    </row>
    <row r="4" spans="1:5" ht="15">
      <c r="A4" s="3" t="s">
        <v>26</v>
      </c>
      <c r="C4" s="5"/>
      <c r="D4" s="5">
        <v>700000</v>
      </c>
      <c r="E4" s="5"/>
    </row>
    <row r="5" spans="3:5" ht="12.75">
      <c r="C5" s="6" t="s">
        <v>5</v>
      </c>
      <c r="D5" s="6" t="s">
        <v>5</v>
      </c>
      <c r="E5" s="6"/>
    </row>
    <row r="6" spans="3:5" ht="12.75">
      <c r="C6" s="6"/>
      <c r="D6" s="6"/>
      <c r="E6" s="6"/>
    </row>
    <row r="7" spans="1:5" ht="15">
      <c r="A7" s="4" t="s">
        <v>0</v>
      </c>
      <c r="C7" s="6"/>
      <c r="D7" s="6"/>
      <c r="E7" s="6"/>
    </row>
    <row r="8" spans="1:5" ht="12.75">
      <c r="A8" s="1" t="s">
        <v>1</v>
      </c>
      <c r="C8" s="22">
        <v>-800000</v>
      </c>
      <c r="D8" s="6">
        <f>-C8</f>
        <v>800000</v>
      </c>
      <c r="E8" s="6"/>
    </row>
    <row r="9" spans="1:5" ht="12.75">
      <c r="A9" s="1" t="s">
        <v>2</v>
      </c>
      <c r="C9" s="6"/>
      <c r="D9" s="22">
        <v>-900000</v>
      </c>
      <c r="E9" s="6"/>
    </row>
    <row r="10" spans="1:5" ht="12.75">
      <c r="A10" s="1" t="s">
        <v>3</v>
      </c>
      <c r="C10" s="22">
        <v>102000</v>
      </c>
      <c r="D10" s="6">
        <f>-C10</f>
        <v>-102000</v>
      </c>
      <c r="E10" s="6"/>
    </row>
    <row r="11" spans="1:5" ht="12.75">
      <c r="A11" s="1" t="s">
        <v>4</v>
      </c>
      <c r="C11" s="6"/>
      <c r="D11" s="22">
        <v>10000</v>
      </c>
      <c r="E11" s="6"/>
    </row>
    <row r="12" spans="1:5" ht="12.75">
      <c r="A12" s="1" t="s">
        <v>23</v>
      </c>
      <c r="C12" s="22">
        <v>75000</v>
      </c>
      <c r="D12" s="6">
        <f>-C12</f>
        <v>-75000</v>
      </c>
      <c r="E12" s="6"/>
    </row>
    <row r="13" spans="1:5" ht="15">
      <c r="A13" s="1" t="s">
        <v>24</v>
      </c>
      <c r="C13" s="7"/>
      <c r="D13" s="23">
        <v>5000</v>
      </c>
      <c r="E13" s="7"/>
    </row>
    <row r="14" spans="3:5" ht="12.75">
      <c r="C14" s="6"/>
      <c r="D14" s="6"/>
      <c r="E14" s="6"/>
    </row>
    <row r="15" spans="1:5" ht="15">
      <c r="A15" s="1" t="s">
        <v>27</v>
      </c>
      <c r="C15" s="8"/>
      <c r="D15" s="8">
        <f>SUM(D8:D13)</f>
        <v>-262000</v>
      </c>
      <c r="E15" s="8"/>
    </row>
    <row r="16" spans="3:5" ht="12.75">
      <c r="C16" s="6"/>
      <c r="D16" s="6"/>
      <c r="E16" s="6"/>
    </row>
    <row r="17" spans="1:6" ht="15">
      <c r="A17" s="1" t="s">
        <v>12</v>
      </c>
      <c r="C17" s="5"/>
      <c r="D17" s="5">
        <f>+D4+D15</f>
        <v>438000</v>
      </c>
      <c r="E17" s="5"/>
      <c r="F17" s="1">
        <f>IF(D22&lt;0,0,(+F25-D20)/B19)</f>
        <v>437500</v>
      </c>
    </row>
    <row r="18" spans="3:5" ht="12.75">
      <c r="C18" s="6"/>
      <c r="D18" s="6"/>
      <c r="E18" s="6"/>
    </row>
    <row r="19" spans="1:6" ht="15">
      <c r="A19" s="1" t="s">
        <v>7</v>
      </c>
      <c r="B19" s="24">
        <v>0.4</v>
      </c>
      <c r="C19" s="5"/>
      <c r="D19" s="21">
        <f>(D17*B19)</f>
        <v>175200</v>
      </c>
      <c r="E19" s="5"/>
      <c r="F19" s="1">
        <f>+F17*B19</f>
        <v>175000</v>
      </c>
    </row>
    <row r="20" spans="1:6" ht="15">
      <c r="A20" s="1" t="s">
        <v>37</v>
      </c>
      <c r="C20" s="5"/>
      <c r="D20" s="5">
        <f>-'Q1'!F22-'Q2'!F25-'Q3'!F25</f>
        <v>-145000</v>
      </c>
      <c r="E20" s="5"/>
      <c r="F20" s="27">
        <f>+D20</f>
        <v>-145000</v>
      </c>
    </row>
    <row r="21" spans="3:5" ht="15">
      <c r="C21" s="5"/>
      <c r="D21" s="5"/>
      <c r="E21" s="5"/>
    </row>
    <row r="22" spans="1:5" ht="15">
      <c r="A22" s="1" t="s">
        <v>29</v>
      </c>
      <c r="C22" s="5"/>
      <c r="D22" s="5">
        <f>SUM(D19:D20)</f>
        <v>30200</v>
      </c>
      <c r="E22" s="5"/>
    </row>
    <row r="23" spans="1:5" ht="12.75">
      <c r="A23" s="19" t="s">
        <v>30</v>
      </c>
      <c r="C23" s="6"/>
      <c r="D23" s="6"/>
      <c r="E23" s="6"/>
    </row>
    <row r="24" spans="1:5" ht="12.75">
      <c r="A24" s="19"/>
      <c r="C24" s="6"/>
      <c r="D24" s="6"/>
      <c r="E24" s="6"/>
    </row>
    <row r="25" spans="1:7" ht="15">
      <c r="A25" s="1" t="s">
        <v>6</v>
      </c>
      <c r="C25" s="6"/>
      <c r="E25" s="15"/>
      <c r="F25" s="26">
        <v>30000</v>
      </c>
      <c r="G25" s="1" t="s">
        <v>31</v>
      </c>
    </row>
    <row r="26" spans="3:5" ht="15">
      <c r="C26" s="6"/>
      <c r="D26" s="15"/>
      <c r="E26" s="15"/>
    </row>
    <row r="27" spans="3:8" ht="15">
      <c r="C27" s="6"/>
      <c r="D27" s="9"/>
      <c r="E27" s="9"/>
      <c r="F27" s="16" t="s">
        <v>11</v>
      </c>
      <c r="G27" s="16"/>
      <c r="H27" s="16"/>
    </row>
    <row r="28" spans="1:8" ht="15">
      <c r="A28" s="4" t="s">
        <v>8</v>
      </c>
      <c r="B28" s="4" t="s">
        <v>9</v>
      </c>
      <c r="C28" s="6"/>
      <c r="D28" s="6"/>
      <c r="E28" s="6"/>
      <c r="F28" s="18" t="s">
        <v>10</v>
      </c>
      <c r="G28" s="18"/>
      <c r="H28" s="18" t="s">
        <v>25</v>
      </c>
    </row>
    <row r="29" spans="1:11" ht="12.75">
      <c r="A29" s="1" t="s">
        <v>19</v>
      </c>
      <c r="B29" s="11">
        <v>0.4</v>
      </c>
      <c r="C29" s="6"/>
      <c r="D29" s="12">
        <f>F25*B29</f>
        <v>12000</v>
      </c>
      <c r="E29" s="12"/>
      <c r="F29" s="13">
        <f>D29*(G29/B$19)</f>
        <v>10499.999999999998</v>
      </c>
      <c r="G29" s="25">
        <v>0.35</v>
      </c>
      <c r="H29" s="13">
        <f>+D29-F29</f>
        <v>1500.0000000000018</v>
      </c>
      <c r="I29" s="11">
        <f>+B$19-G29</f>
        <v>0.050000000000000044</v>
      </c>
      <c r="J29" s="12"/>
      <c r="K29" s="12"/>
    </row>
    <row r="30" spans="1:11" ht="12.75">
      <c r="A30" s="1" t="s">
        <v>20</v>
      </c>
      <c r="B30" s="11">
        <v>0.4</v>
      </c>
      <c r="C30" s="6"/>
      <c r="D30" s="12">
        <f>F25*B30</f>
        <v>12000</v>
      </c>
      <c r="E30" s="12"/>
      <c r="F30" s="13">
        <f>D30*(G30/B$19)</f>
        <v>10499.999999999998</v>
      </c>
      <c r="G30" s="25">
        <v>0.35</v>
      </c>
      <c r="H30" s="13">
        <f>+D30-F30</f>
        <v>1500.0000000000018</v>
      </c>
      <c r="I30" s="11">
        <f>+B$19-G30</f>
        <v>0.050000000000000044</v>
      </c>
      <c r="J30" s="12"/>
      <c r="K30" s="12"/>
    </row>
    <row r="31" spans="1:11" ht="12.75">
      <c r="A31" s="1" t="s">
        <v>21</v>
      </c>
      <c r="B31" s="11">
        <v>0.15</v>
      </c>
      <c r="C31" s="6"/>
      <c r="D31" s="12">
        <f>F25*B31</f>
        <v>4500</v>
      </c>
      <c r="E31" s="12"/>
      <c r="F31" s="13">
        <f>D31*(G31/B$19)</f>
        <v>3937.4999999999995</v>
      </c>
      <c r="G31" s="25">
        <v>0.35</v>
      </c>
      <c r="H31" s="13">
        <f>+D31-F31</f>
        <v>562.5000000000005</v>
      </c>
      <c r="I31" s="11">
        <f>+B$19-G31</f>
        <v>0.050000000000000044</v>
      </c>
      <c r="J31" s="12"/>
      <c r="K31" s="12"/>
    </row>
    <row r="32" spans="1:11" ht="12.75">
      <c r="A32" s="1" t="s">
        <v>22</v>
      </c>
      <c r="B32" s="11">
        <v>0.05</v>
      </c>
      <c r="C32" s="6"/>
      <c r="D32" s="12">
        <f>F25*B32</f>
        <v>1500</v>
      </c>
      <c r="E32" s="12"/>
      <c r="F32" s="20">
        <f>D32*(G32/B$19)</f>
        <v>1312.4999999999998</v>
      </c>
      <c r="G32" s="25">
        <v>0.35</v>
      </c>
      <c r="H32" s="20">
        <f>+D32-F32</f>
        <v>187.50000000000023</v>
      </c>
      <c r="I32" s="11">
        <f>+B$19-G32</f>
        <v>0.050000000000000044</v>
      </c>
      <c r="J32" s="12"/>
      <c r="K32" s="12"/>
    </row>
    <row r="33" spans="2:11" ht="13.5" thickBot="1">
      <c r="B33" s="11"/>
      <c r="D33" s="14">
        <f>SUM(D29:D32)</f>
        <v>30000</v>
      </c>
      <c r="E33" s="17"/>
      <c r="F33" s="12">
        <f>SUM(F29:F32)</f>
        <v>26249.999999999996</v>
      </c>
      <c r="G33" s="12"/>
      <c r="H33" s="12">
        <f>SUM(H29:H32)</f>
        <v>3750.0000000000045</v>
      </c>
      <c r="I33" s="12"/>
      <c r="J33" s="12"/>
      <c r="K33" s="12"/>
    </row>
    <row r="34" spans="2:11" ht="13.5" thickTop="1">
      <c r="B34" s="11"/>
      <c r="D34" s="12">
        <f>F33+H33</f>
        <v>30000</v>
      </c>
      <c r="E34" s="12"/>
      <c r="F34" s="12"/>
      <c r="G34" s="12"/>
      <c r="H34" s="12"/>
      <c r="I34" s="12"/>
      <c r="J34" s="12"/>
      <c r="K34" s="12"/>
    </row>
    <row r="35" spans="4:11" ht="12.75">
      <c r="D35" s="12"/>
      <c r="E35" s="12"/>
      <c r="F35" s="12"/>
      <c r="G35" s="12"/>
      <c r="H35" s="12"/>
      <c r="I35" s="12"/>
      <c r="J35" s="12"/>
      <c r="K35" s="12"/>
    </row>
    <row r="36" spans="4:11" ht="12.75">
      <c r="D36" s="12"/>
      <c r="E36" s="12"/>
      <c r="F36" s="12"/>
      <c r="G36" s="12"/>
      <c r="H36" s="12"/>
      <c r="I36" s="12"/>
      <c r="J36" s="12"/>
      <c r="K36" s="12"/>
    </row>
    <row r="37" spans="4:11" ht="12.75">
      <c r="D37" s="12"/>
      <c r="E37" s="12"/>
      <c r="F37" s="12"/>
      <c r="G37" s="12"/>
      <c r="H37" s="12"/>
      <c r="I37" s="12"/>
      <c r="J37" s="12"/>
      <c r="K37" s="12"/>
    </row>
    <row r="38" spans="4:11" ht="12.75">
      <c r="D38" s="12"/>
      <c r="E38" s="12"/>
      <c r="F38" s="12"/>
      <c r="G38" s="12"/>
      <c r="H38" s="12"/>
      <c r="I38" s="12"/>
      <c r="J38" s="12"/>
      <c r="K38" s="12"/>
    </row>
  </sheetData>
  <sheetProtection/>
  <printOptions/>
  <pageMargins left="0.75" right="0.75" top="1" bottom="1" header="0.5" footer="0.5"/>
  <pageSetup fitToHeight="1" fitToWidth="1" horizontalDpi="300" verticalDpi="300" orientation="portrait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Crabtree</dc:creator>
  <cp:keywords/>
  <dc:description/>
  <cp:lastModifiedBy>Jennifer Sutton</cp:lastModifiedBy>
  <cp:lastPrinted>2011-09-12T14:33:48Z</cp:lastPrinted>
  <dcterms:created xsi:type="dcterms:W3CDTF">1998-12-04T12:54:30Z</dcterms:created>
  <dcterms:modified xsi:type="dcterms:W3CDTF">2012-12-06T18:49:58Z</dcterms:modified>
  <cp:category/>
  <cp:version/>
  <cp:contentType/>
  <cp:contentStatus/>
</cp:coreProperties>
</file>